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15" windowHeight="12540" activeTab="1"/>
  </bookViews>
  <sheets>
    <sheet name="英文产品信息记录表" sheetId="1" r:id="rId1"/>
    <sheet name="英文报价单" sheetId="2" r:id="rId2"/>
  </sheets>
  <calcPr calcId="144525"/>
</workbook>
</file>

<file path=xl/sharedStrings.xml><?xml version="1.0" encoding="utf-8"?>
<sst xmlns="http://schemas.openxmlformats.org/spreadsheetml/2006/main" count="123" uniqueCount="98">
  <si>
    <r>
      <rPr>
        <b/>
        <sz val="36"/>
        <color theme="0"/>
        <rFont val="微软雅黑"/>
        <charset val="134"/>
      </rPr>
      <t xml:space="preserve">产品信息表 </t>
    </r>
    <r>
      <rPr>
        <b/>
        <sz val="22"/>
        <color theme="0"/>
        <rFont val="微软雅黑"/>
        <charset val="134"/>
      </rPr>
      <t>- 件重尺自动生成</t>
    </r>
  </si>
  <si>
    <t>序号</t>
  </si>
  <si>
    <t>型号</t>
  </si>
  <si>
    <t>货描</t>
  </si>
  <si>
    <t>特性</t>
  </si>
  <si>
    <t>规格</t>
  </si>
  <si>
    <t>材料</t>
  </si>
  <si>
    <t>重量 g</t>
  </si>
  <si>
    <t>产品尺寸 mm</t>
  </si>
  <si>
    <t>包装 cm</t>
  </si>
  <si>
    <t>装箱量
/箱</t>
  </si>
  <si>
    <t>CBM/箱</t>
  </si>
  <si>
    <t>净重
 kg</t>
  </si>
  <si>
    <t>毛重 
kg</t>
  </si>
  <si>
    <t>HS code</t>
  </si>
  <si>
    <t>征税/
退税率</t>
  </si>
  <si>
    <t>含税
出厂 ￥</t>
  </si>
  <si>
    <t>出厂+
毛利30%</t>
  </si>
  <si>
    <t>长</t>
  </si>
  <si>
    <t>宽</t>
  </si>
  <si>
    <t>高</t>
  </si>
  <si>
    <t>DW2001</t>
  </si>
  <si>
    <t>ceramic mug</t>
  </si>
  <si>
    <t>heat resistant</t>
  </si>
  <si>
    <t>500ml</t>
  </si>
  <si>
    <t>ceramic</t>
  </si>
  <si>
    <t>7013****</t>
  </si>
  <si>
    <t>13%/13%</t>
  </si>
  <si>
    <t>DW2002</t>
  </si>
  <si>
    <t>pyrex mug</t>
  </si>
  <si>
    <t>600Ml</t>
  </si>
  <si>
    <t>borosilicate glass</t>
  </si>
  <si>
    <t>DW2003</t>
  </si>
  <si>
    <t>double wall cup</t>
  </si>
  <si>
    <t>insulated</t>
  </si>
  <si>
    <t>800ml</t>
  </si>
  <si>
    <t>304 SS</t>
  </si>
  <si>
    <t>DW2004</t>
  </si>
  <si>
    <t>teapot</t>
  </si>
  <si>
    <t>Gongfu</t>
  </si>
  <si>
    <t>DW2005</t>
  </si>
  <si>
    <t>DW2006</t>
  </si>
  <si>
    <t>DW2007</t>
  </si>
  <si>
    <t>DW2008</t>
  </si>
  <si>
    <t>DW2009</t>
  </si>
  <si>
    <t>DW2010</t>
  </si>
  <si>
    <t>DW2011</t>
  </si>
  <si>
    <t>DW2012</t>
  </si>
  <si>
    <t>DW2013</t>
  </si>
  <si>
    <t>DW2014</t>
  </si>
  <si>
    <t>DW2015</t>
  </si>
  <si>
    <t>DW2016</t>
  </si>
  <si>
    <t>DW2017</t>
  </si>
  <si>
    <t>DW2018</t>
  </si>
  <si>
    <t>DW2019</t>
  </si>
  <si>
    <t>DW2020</t>
  </si>
  <si>
    <t>使用说明</t>
  </si>
  <si>
    <t>手动输入区为白色底单元格，浅蓝色单元格为自动生成区</t>
  </si>
  <si>
    <t>公式： 件重尺的长宽高，长=尺寸mm*3/10+5cm间隙， 宽=尺寸mm*4/10+6cm间隙，宽=尺寸mm*2/10+5cm间隙. 包装样式：纸箱+气泡袋包装。可以自行修改公式。</t>
  </si>
  <si>
    <t>3*4*2=24只/箱，毛重和净重相差1.5kg，重量是估计的，有了实际重量可以直接记录在表格。</t>
  </si>
  <si>
    <t>DOCER HOUSEWARE CO.,LTD</t>
  </si>
  <si>
    <r>
      <t xml:space="preserve">                                                 Quotation Sheet                          </t>
    </r>
    <r>
      <rPr>
        <sz val="11"/>
        <color theme="1"/>
        <rFont val="微软雅黑"/>
        <charset val="134"/>
      </rPr>
      <t>Referance:NO.20204200</t>
    </r>
  </si>
  <si>
    <t>Client:</t>
  </si>
  <si>
    <t>Tel:</t>
  </si>
  <si>
    <t>Quotation Date:</t>
  </si>
  <si>
    <t>Person:</t>
  </si>
  <si>
    <t>ADD:</t>
  </si>
  <si>
    <t>Valid Date:</t>
  </si>
  <si>
    <t>15days</t>
  </si>
  <si>
    <t>No.</t>
  </si>
  <si>
    <t>Model</t>
  </si>
  <si>
    <t>Product Pic.</t>
  </si>
  <si>
    <t>Description</t>
  </si>
  <si>
    <t>Sizes</t>
  </si>
  <si>
    <t>Material</t>
  </si>
  <si>
    <t>Qty unit</t>
  </si>
  <si>
    <t>Qty Ctn.</t>
  </si>
  <si>
    <t>N.W. kg</t>
  </si>
  <si>
    <t>G.W. kg</t>
  </si>
  <si>
    <t>CBM M3</t>
  </si>
  <si>
    <t>unit $</t>
  </si>
  <si>
    <t>Total US$</t>
  </si>
  <si>
    <t>Sum</t>
  </si>
  <si>
    <t>Total</t>
  </si>
  <si>
    <t>TOTAL USDCENTS ONLY</t>
  </si>
  <si>
    <t>Supplier:</t>
  </si>
  <si>
    <t>Address:</t>
  </si>
  <si>
    <t>Contact Person:</t>
  </si>
  <si>
    <t>Contact Way:</t>
  </si>
  <si>
    <t>Lead time:</t>
  </si>
  <si>
    <t>About 35 working days after confirm pre-production sample and received deposit.</t>
  </si>
  <si>
    <t>Payment terms:</t>
  </si>
  <si>
    <t>30% deposit on order, the balance pay against BL copy.</t>
  </si>
  <si>
    <t>Package terms:</t>
  </si>
  <si>
    <t>As same as negotiated, customize made by drawings.</t>
  </si>
  <si>
    <t>Price terms:</t>
  </si>
  <si>
    <t>FOB Qingdao Port,China</t>
  </si>
  <si>
    <t>Supplier:
Address:
Contact Person:
Contact Way:
Lead time: About 35 working days after confirm pre-production sample and received deposit.
Payment terms: 30% deposit on order, the balance pay against BL copy.
Package terms: As same as negotiated, customize made by drawings.
Price terms: FOB Qingdao Port,China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</si>
</sst>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0.00_ "/>
    <numFmt numFmtId="178" formatCode="0_ "/>
    <numFmt numFmtId="179" formatCode="0.0000_ "/>
    <numFmt numFmtId="180" formatCode="ddd"/>
    <numFmt numFmtId="181" formatCode="dd"/>
  </numFmts>
  <fonts count="29">
    <font>
      <sz val="11"/>
      <color theme="1"/>
      <name val="宋体"/>
      <charset val="134"/>
      <scheme val="minor"/>
    </font>
    <font>
      <sz val="11"/>
      <color theme="1" tint="0.25"/>
      <name val="微软雅黑"/>
      <charset val="134"/>
    </font>
    <font>
      <b/>
      <sz val="28"/>
      <color theme="0"/>
      <name val="微软雅黑"/>
      <charset val="134"/>
    </font>
    <font>
      <b/>
      <sz val="2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 tint="0.15"/>
      <name val="微软雅黑"/>
      <charset val="134"/>
    </font>
    <font>
      <sz val="11"/>
      <color theme="0"/>
      <name val="微软雅黑"/>
      <charset val="134"/>
    </font>
    <font>
      <b/>
      <sz val="11"/>
      <color theme="1" tint="0.15"/>
      <name val="微软雅黑"/>
      <charset val="134"/>
    </font>
    <font>
      <b/>
      <sz val="36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color theme="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3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0">
    <border>
      <left/>
      <right/>
      <top/>
      <bottom/>
      <diagonal/>
    </border>
    <border>
      <left style="medium">
        <color theme="8" tint="0.4"/>
      </left>
      <right/>
      <top style="medium">
        <color theme="8" tint="0.4"/>
      </top>
      <bottom style="thick">
        <color theme="0"/>
      </bottom>
      <diagonal/>
    </border>
    <border>
      <left/>
      <right/>
      <top style="medium">
        <color theme="8" tint="0.4"/>
      </top>
      <bottom style="thick">
        <color theme="0"/>
      </bottom>
      <diagonal/>
    </border>
    <border>
      <left style="medium">
        <color theme="8" tint="0.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8" tint="0.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0.4"/>
      </left>
      <right style="thin">
        <color theme="0"/>
      </right>
      <top style="thin">
        <color theme="0"/>
      </top>
      <bottom style="medium">
        <color theme="8" tint="0.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0.4"/>
      </bottom>
      <diagonal/>
    </border>
    <border>
      <left/>
      <right style="medium">
        <color theme="8" tint="0.4"/>
      </right>
      <top style="medium">
        <color theme="8" tint="0.4"/>
      </top>
      <bottom style="thick">
        <color theme="0"/>
      </bottom>
      <diagonal/>
    </border>
    <border>
      <left/>
      <right style="medium">
        <color theme="8" tint="0.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0.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0.4"/>
      </right>
      <top style="thin">
        <color theme="0"/>
      </top>
      <bottom style="medium">
        <color theme="8" tint="0.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medium">
        <color theme="3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hair">
        <color theme="3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hair">
        <color theme="3"/>
      </left>
      <right style="medium">
        <color theme="3"/>
      </right>
      <top/>
      <bottom style="hair">
        <color theme="3"/>
      </bottom>
      <diagonal/>
    </border>
    <border>
      <left style="hair">
        <color theme="3"/>
      </left>
      <right style="medium">
        <color theme="3"/>
      </right>
      <top/>
      <bottom style="medium">
        <color theme="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29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35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1" fillId="0" borderId="3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0" borderId="34" applyNumberFormat="0" applyAlignment="0" applyProtection="0">
      <alignment vertical="center"/>
    </xf>
    <xf numFmtId="0" fontId="27" fillId="20" borderId="38" applyNumberFormat="0" applyAlignment="0" applyProtection="0">
      <alignment vertical="center"/>
    </xf>
    <xf numFmtId="0" fontId="10" fillId="12" borderId="3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indent="1"/>
    </xf>
    <xf numFmtId="0" fontId="4" fillId="4" borderId="6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6" xfId="0" applyFont="1" applyFill="1" applyBorder="1" applyAlignment="1">
      <alignment horizontal="right" vertical="center"/>
    </xf>
    <xf numFmtId="0" fontId="4" fillId="4" borderId="5" xfId="0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indent="1"/>
    </xf>
    <xf numFmtId="0" fontId="4" fillId="3" borderId="7" xfId="0" applyFont="1" applyFill="1" applyBorder="1" applyAlignment="1">
      <alignment horizontal="left" indent="1"/>
    </xf>
    <xf numFmtId="0" fontId="4" fillId="4" borderId="5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top" indent="1"/>
    </xf>
    <xf numFmtId="0" fontId="4" fillId="4" borderId="6" xfId="0" applyFont="1" applyFill="1" applyBorder="1" applyAlignment="1">
      <alignment horizontal="left" vertical="top" indent="1"/>
    </xf>
    <xf numFmtId="0" fontId="4" fillId="4" borderId="6" xfId="0" applyFont="1" applyFill="1" applyBorder="1" applyAlignment="1">
      <alignment vertical="top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left" vertical="center" indent="1"/>
    </xf>
    <xf numFmtId="0" fontId="4" fillId="3" borderId="12" xfId="0" applyFont="1" applyFill="1" applyBorder="1" applyAlignment="1">
      <alignment horizontal="left" vertical="center" indent="1"/>
    </xf>
    <xf numFmtId="0" fontId="4" fillId="4" borderId="12" xfId="0" applyFont="1" applyFill="1" applyBorder="1" applyAlignment="1">
      <alignment horizontal="left" vertical="center" indent="1"/>
    </xf>
    <xf numFmtId="177" fontId="4" fillId="3" borderId="6" xfId="0" applyNumberFormat="1" applyFont="1" applyFill="1" applyBorder="1">
      <alignment vertical="center"/>
    </xf>
    <xf numFmtId="0" fontId="4" fillId="3" borderId="12" xfId="0" applyFont="1" applyFill="1" applyBorder="1">
      <alignment vertical="center"/>
    </xf>
    <xf numFmtId="177" fontId="4" fillId="4" borderId="6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77" fontId="4" fillId="4" borderId="6" xfId="0" applyNumberFormat="1" applyFont="1" applyFill="1" applyBorder="1">
      <alignment vertical="center"/>
    </xf>
    <xf numFmtId="0" fontId="4" fillId="4" borderId="12" xfId="0" applyFont="1" applyFill="1" applyBorder="1">
      <alignment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177" fontId="4" fillId="4" borderId="6" xfId="0" applyNumberFormat="1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4" fillId="4" borderId="11" xfId="0" applyFont="1" applyFill="1" applyBorder="1" applyAlignment="1">
      <alignment horizontal="left" vertical="center" wrapText="1"/>
    </xf>
    <xf numFmtId="177" fontId="4" fillId="4" borderId="9" xfId="0" applyNumberFormat="1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9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>
      <alignment vertical="center"/>
    </xf>
    <xf numFmtId="178" fontId="6" fillId="5" borderId="15" xfId="0" applyNumberFormat="1" applyFont="1" applyFill="1" applyBorder="1">
      <alignment vertical="center"/>
    </xf>
    <xf numFmtId="178" fontId="6" fillId="5" borderId="15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>
      <alignment vertical="center"/>
    </xf>
    <xf numFmtId="178" fontId="6" fillId="0" borderId="15" xfId="0" applyNumberFormat="1" applyFont="1" applyFill="1" applyBorder="1">
      <alignment vertical="center"/>
    </xf>
    <xf numFmtId="178" fontId="6" fillId="0" borderId="15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178" fontId="7" fillId="6" borderId="17" xfId="0" applyNumberFormat="1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>
      <alignment vertical="center"/>
    </xf>
    <xf numFmtId="178" fontId="7" fillId="6" borderId="19" xfId="0" applyNumberFormat="1" applyFont="1" applyFill="1" applyBorder="1">
      <alignment vertical="center"/>
    </xf>
    <xf numFmtId="178" fontId="7" fillId="6" borderId="19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180" fontId="5" fillId="0" borderId="21" xfId="0" applyNumberFormat="1" applyFont="1" applyBorder="1">
      <alignment vertical="center"/>
    </xf>
    <xf numFmtId="178" fontId="5" fillId="0" borderId="21" xfId="0" applyNumberFormat="1" applyFont="1" applyBorder="1">
      <alignment vertical="center"/>
    </xf>
    <xf numFmtId="178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181" fontId="5" fillId="0" borderId="23" xfId="0" applyNumberFormat="1" applyFont="1" applyBorder="1">
      <alignment vertical="center"/>
    </xf>
    <xf numFmtId="178" fontId="5" fillId="0" borderId="23" xfId="0" applyNumberFormat="1" applyFont="1" applyBorder="1">
      <alignment vertical="center"/>
    </xf>
    <xf numFmtId="178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178" fontId="5" fillId="0" borderId="25" xfId="0" applyNumberFormat="1" applyFont="1" applyBorder="1">
      <alignment vertical="center"/>
    </xf>
    <xf numFmtId="178" fontId="5" fillId="0" borderId="2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8" fillId="5" borderId="15" xfId="0" applyFont="1" applyFill="1" applyBorder="1" applyAlignment="1">
      <alignment horizontal="center" vertical="center"/>
    </xf>
    <xf numFmtId="179" fontId="6" fillId="5" borderId="15" xfId="0" applyNumberFormat="1" applyFont="1" applyFill="1" applyBorder="1">
      <alignment vertical="center"/>
    </xf>
    <xf numFmtId="177" fontId="6" fillId="5" borderId="15" xfId="0" applyNumberFormat="1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179" fontId="6" fillId="0" borderId="15" xfId="0" applyNumberFormat="1" applyFont="1" applyFill="1" applyBorder="1">
      <alignment vertical="center"/>
    </xf>
    <xf numFmtId="177" fontId="6" fillId="0" borderId="15" xfId="0" applyNumberFormat="1" applyFont="1" applyFill="1" applyBorder="1">
      <alignment vertical="center"/>
    </xf>
    <xf numFmtId="178" fontId="7" fillId="6" borderId="17" xfId="0" applyNumberFormat="1" applyFont="1" applyFill="1" applyBorder="1" applyAlignment="1">
      <alignment horizontal="center" vertical="center" wrapText="1"/>
    </xf>
    <xf numFmtId="179" fontId="7" fillId="6" borderId="17" xfId="0" applyNumberFormat="1" applyFont="1" applyFill="1" applyBorder="1" applyAlignment="1">
      <alignment horizontal="center" vertical="center"/>
    </xf>
    <xf numFmtId="177" fontId="7" fillId="6" borderId="17" xfId="0" applyNumberFormat="1" applyFont="1" applyFill="1" applyBorder="1" applyAlignment="1">
      <alignment horizontal="center" vertical="center" wrapText="1"/>
    </xf>
    <xf numFmtId="179" fontId="7" fillId="6" borderId="19" xfId="0" applyNumberFormat="1" applyFont="1" applyFill="1" applyBorder="1">
      <alignment vertical="center"/>
    </xf>
    <xf numFmtId="177" fontId="7" fillId="6" borderId="19" xfId="0" applyNumberFormat="1" applyFont="1" applyFill="1" applyBorder="1">
      <alignment vertical="center"/>
    </xf>
    <xf numFmtId="178" fontId="5" fillId="7" borderId="21" xfId="0" applyNumberFormat="1" applyFont="1" applyFill="1" applyBorder="1" applyAlignment="1">
      <alignment horizontal="center" vertical="center"/>
    </xf>
    <xf numFmtId="178" fontId="5" fillId="7" borderId="21" xfId="0" applyNumberFormat="1" applyFont="1" applyFill="1" applyBorder="1">
      <alignment vertical="center"/>
    </xf>
    <xf numFmtId="179" fontId="5" fillId="7" borderId="21" xfId="0" applyNumberFormat="1" applyFont="1" applyFill="1" applyBorder="1">
      <alignment vertical="center"/>
    </xf>
    <xf numFmtId="177" fontId="5" fillId="7" borderId="21" xfId="0" applyNumberFormat="1" applyFont="1" applyFill="1" applyBorder="1">
      <alignment vertical="center"/>
    </xf>
    <xf numFmtId="178" fontId="5" fillId="7" borderId="23" xfId="0" applyNumberFormat="1" applyFont="1" applyFill="1" applyBorder="1">
      <alignment vertical="center"/>
    </xf>
    <xf numFmtId="178" fontId="5" fillId="7" borderId="26" xfId="0" applyNumberFormat="1" applyFont="1" applyFill="1" applyBorder="1" applyAlignment="1">
      <alignment horizontal="center" vertical="center"/>
    </xf>
    <xf numFmtId="178" fontId="5" fillId="7" borderId="26" xfId="0" applyNumberFormat="1" applyFont="1" applyFill="1" applyBorder="1">
      <alignment vertical="center"/>
    </xf>
    <xf numFmtId="179" fontId="5" fillId="7" borderId="26" xfId="0" applyNumberFormat="1" applyFont="1" applyFill="1" applyBorder="1">
      <alignment vertical="center"/>
    </xf>
    <xf numFmtId="177" fontId="5" fillId="7" borderId="26" xfId="0" applyNumberFormat="1" applyFont="1" applyFill="1" applyBorder="1">
      <alignment vertical="center"/>
    </xf>
    <xf numFmtId="178" fontId="6" fillId="5" borderId="27" xfId="0" applyNumberFormat="1" applyFont="1" applyFill="1" applyBorder="1">
      <alignment vertical="center"/>
    </xf>
    <xf numFmtId="178" fontId="6" fillId="0" borderId="27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7" fillId="6" borderId="17" xfId="0" applyFont="1" applyFill="1" applyBorder="1" applyAlignment="1">
      <alignment horizontal="center" vertical="center" wrapText="1"/>
    </xf>
    <xf numFmtId="178" fontId="7" fillId="6" borderId="28" xfId="0" applyNumberFormat="1" applyFont="1" applyFill="1" applyBorder="1" applyAlignment="1">
      <alignment horizontal="center" vertical="center" wrapText="1"/>
    </xf>
    <xf numFmtId="178" fontId="7" fillId="6" borderId="29" xfId="0" applyNumberFormat="1" applyFont="1" applyFill="1" applyBorder="1" applyAlignment="1">
      <alignment horizontal="center" vertical="center"/>
    </xf>
    <xf numFmtId="178" fontId="5" fillId="0" borderId="21" xfId="0" applyNumberFormat="1" applyFont="1" applyFill="1" applyBorder="1">
      <alignment vertical="center"/>
    </xf>
    <xf numFmtId="0" fontId="5" fillId="0" borderId="21" xfId="0" applyFont="1" applyFill="1" applyBorder="1">
      <alignment vertical="center"/>
    </xf>
    <xf numFmtId="178" fontId="5" fillId="7" borderId="30" xfId="0" applyNumberFormat="1" applyFont="1" applyFill="1" applyBorder="1">
      <alignment vertical="center"/>
    </xf>
    <xf numFmtId="178" fontId="5" fillId="0" borderId="23" xfId="0" applyNumberFormat="1" applyFont="1" applyFill="1" applyBorder="1">
      <alignment vertical="center"/>
    </xf>
    <xf numFmtId="0" fontId="5" fillId="0" borderId="23" xfId="0" applyFont="1" applyFill="1" applyBorder="1">
      <alignment vertical="center"/>
    </xf>
    <xf numFmtId="178" fontId="5" fillId="0" borderId="25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178" fontId="5" fillId="7" borderId="3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291465</xdr:colOff>
      <xdr:row>0</xdr:row>
      <xdr:rowOff>221615</xdr:rowOff>
    </xdr:from>
    <xdr:to>
      <xdr:col>1</xdr:col>
      <xdr:colOff>639445</xdr:colOff>
      <xdr:row>0</xdr:row>
      <xdr:rowOff>824865</xdr:rowOff>
    </xdr:to>
    <xdr:sp>
      <xdr:nvSpPr>
        <xdr:cNvPr id="4" name="文本框 3"/>
        <xdr:cNvSpPr txBox="1"/>
      </xdr:nvSpPr>
      <xdr:spPr>
        <a:xfrm>
          <a:off x="291465" y="221615"/>
          <a:ext cx="993775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2000" b="1">
              <a:solidFill>
                <a:schemeClr val="accent5">
                  <a:lumMod val="20000"/>
                  <a:lumOff val="80000"/>
                </a:schemeClr>
              </a:solidFill>
              <a:effectLst>
                <a:glow rad="101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  <a:reflection blurRad="6350" stA="55000" endA="300" endPos="45500" dir="5400000" sy="-100000" algn="bl" rotWithShape="0"/>
              </a:effectLst>
              <a:latin typeface="微软雅黑" panose="020B0503020204020204" charset="-122"/>
              <a:ea typeface="微软雅黑" panose="020B0503020204020204" charset="-122"/>
            </a:rPr>
            <a:t>LOGO</a:t>
          </a:r>
          <a:endParaRPr lang="en-US" altLang="zh-CN" sz="2000" b="1">
            <a:solidFill>
              <a:schemeClr val="accent5">
                <a:lumMod val="20000"/>
                <a:lumOff val="80000"/>
              </a:schemeClr>
            </a:solidFill>
            <a:effectLst>
              <a:glow rad="101600">
                <a:schemeClr val="accent2">
                  <a:satMod val="175000"/>
                  <a:alpha val="40000"/>
                </a:schemeClr>
              </a:glow>
              <a:outerShdw blurRad="50800" dist="38100" dir="2700000" algn="tl" rotWithShape="0">
                <a:prstClr val="black">
                  <a:alpha val="40000"/>
                </a:prstClr>
              </a:outerShdw>
              <a:reflection blurRad="6350" stA="55000" endA="300" endPos="45500" dir="5400000" sy="-100000" algn="bl" rotWithShape="0"/>
            </a:effectLst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zoomScale="80" zoomScaleNormal="80" workbookViewId="0">
      <selection activeCell="B31" sqref="B31:B32"/>
    </sheetView>
  </sheetViews>
  <sheetFormatPr defaultColWidth="9" defaultRowHeight="16.5"/>
  <cols>
    <col min="1" max="1" width="4.375" style="53" customWidth="1"/>
    <col min="2" max="2" width="9.125" style="54" customWidth="1"/>
    <col min="3" max="4" width="7" style="54" customWidth="1"/>
    <col min="5" max="5" width="7.125" style="54" customWidth="1"/>
    <col min="6" max="6" width="6.4" style="54" customWidth="1"/>
    <col min="7" max="7" width="6.875" style="55" customWidth="1"/>
    <col min="8" max="8" width="5.25" style="56" customWidth="1"/>
    <col min="9" max="9" width="4.84166666666667" style="56" customWidth="1"/>
    <col min="10" max="10" width="5.25" style="56" customWidth="1"/>
    <col min="11" max="11" width="5.78333333333333" style="56" customWidth="1"/>
    <col min="12" max="12" width="6.71666666666667" style="56" customWidth="1"/>
    <col min="13" max="13" width="4.125" style="56" customWidth="1"/>
    <col min="14" max="14" width="7.65833333333333" style="55" customWidth="1"/>
    <col min="15" max="15" width="8.5" style="57" customWidth="1"/>
    <col min="16" max="17" width="6.875" style="58" customWidth="1"/>
    <col min="18" max="18" width="9.375" style="55" customWidth="1"/>
    <col min="19" max="19" width="9.875" style="55" customWidth="1"/>
    <col min="20" max="20" width="8.28333333333333" style="54" customWidth="1"/>
    <col min="21" max="21" width="8.375" style="55" customWidth="1"/>
    <col min="23" max="16384" width="9" style="54"/>
  </cols>
  <sheetData>
    <row r="1" ht="51.75" spans="1:21">
      <c r="A1" s="59"/>
      <c r="B1" s="60"/>
      <c r="C1" s="60"/>
      <c r="D1" s="60"/>
      <c r="E1" s="60"/>
      <c r="F1" s="60"/>
      <c r="G1" s="61"/>
      <c r="H1" s="62"/>
      <c r="I1" s="62"/>
      <c r="J1" s="62"/>
      <c r="K1" s="89" t="s">
        <v>0</v>
      </c>
      <c r="L1" s="62"/>
      <c r="M1" s="62"/>
      <c r="N1" s="61"/>
      <c r="O1" s="90"/>
      <c r="P1" s="91"/>
      <c r="Q1" s="91"/>
      <c r="R1" s="61"/>
      <c r="S1" s="61"/>
      <c r="T1" s="60"/>
      <c r="U1" s="109"/>
    </row>
    <row r="2" s="52" customFormat="1" ht="13" customHeight="1" spans="1:22">
      <c r="A2" s="63"/>
      <c r="B2" s="64"/>
      <c r="C2" s="64"/>
      <c r="D2" s="64"/>
      <c r="E2" s="64"/>
      <c r="F2" s="64"/>
      <c r="G2" s="65"/>
      <c r="H2" s="66"/>
      <c r="I2" s="66"/>
      <c r="J2" s="66"/>
      <c r="K2" s="92"/>
      <c r="L2" s="66"/>
      <c r="M2" s="66"/>
      <c r="N2" s="65"/>
      <c r="O2" s="93"/>
      <c r="P2" s="94"/>
      <c r="Q2" s="94"/>
      <c r="R2" s="65"/>
      <c r="S2" s="65"/>
      <c r="T2" s="64"/>
      <c r="U2" s="110"/>
      <c r="V2" s="111"/>
    </row>
    <row r="3" ht="20" customHeight="1" spans="1:21">
      <c r="A3" s="67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 t="s">
        <v>6</v>
      </c>
      <c r="G3" s="69" t="s">
        <v>7</v>
      </c>
      <c r="H3" s="69"/>
      <c r="I3" s="69" t="s">
        <v>8</v>
      </c>
      <c r="J3" s="69"/>
      <c r="K3" s="69"/>
      <c r="L3" s="69" t="s">
        <v>9</v>
      </c>
      <c r="M3" s="69"/>
      <c r="N3" s="95" t="s">
        <v>10</v>
      </c>
      <c r="O3" s="96" t="s">
        <v>11</v>
      </c>
      <c r="P3" s="97" t="s">
        <v>12</v>
      </c>
      <c r="Q3" s="97" t="s">
        <v>13</v>
      </c>
      <c r="R3" s="69" t="s">
        <v>14</v>
      </c>
      <c r="S3" s="95" t="s">
        <v>15</v>
      </c>
      <c r="T3" s="112" t="s">
        <v>16</v>
      </c>
      <c r="U3" s="113" t="s">
        <v>17</v>
      </c>
    </row>
    <row r="4" ht="20" customHeight="1" spans="1:21">
      <c r="A4" s="70"/>
      <c r="B4" s="71"/>
      <c r="C4" s="71"/>
      <c r="D4" s="71"/>
      <c r="E4" s="71"/>
      <c r="F4" s="71"/>
      <c r="G4" s="72"/>
      <c r="H4" s="73" t="s">
        <v>18</v>
      </c>
      <c r="I4" s="73" t="s">
        <v>19</v>
      </c>
      <c r="J4" s="73" t="s">
        <v>20</v>
      </c>
      <c r="K4" s="73" t="s">
        <v>18</v>
      </c>
      <c r="L4" s="73" t="s">
        <v>19</v>
      </c>
      <c r="M4" s="73" t="s">
        <v>20</v>
      </c>
      <c r="N4" s="72"/>
      <c r="O4" s="98"/>
      <c r="P4" s="99"/>
      <c r="Q4" s="99"/>
      <c r="R4" s="72"/>
      <c r="S4" s="72"/>
      <c r="T4" s="71"/>
      <c r="U4" s="114"/>
    </row>
    <row r="5" ht="18" customHeight="1" spans="1:21">
      <c r="A5" s="74">
        <v>1</v>
      </c>
      <c r="B5" s="75" t="s">
        <v>21</v>
      </c>
      <c r="C5" s="76" t="s">
        <v>22</v>
      </c>
      <c r="D5" s="76" t="s">
        <v>23</v>
      </c>
      <c r="E5" s="76" t="s">
        <v>24</v>
      </c>
      <c r="F5" s="76" t="s">
        <v>25</v>
      </c>
      <c r="G5" s="77">
        <v>200</v>
      </c>
      <c r="H5" s="78">
        <v>60</v>
      </c>
      <c r="I5" s="78">
        <v>60</v>
      </c>
      <c r="J5" s="78">
        <v>80</v>
      </c>
      <c r="K5" s="100">
        <f>IFERROR(H5*3/10+4.5,"")</f>
        <v>22.5</v>
      </c>
      <c r="L5" s="100">
        <f>IFERROR(IF(I5,I5*4/10+6,""),"")</f>
        <v>30</v>
      </c>
      <c r="M5" s="100">
        <f>IFERROR(IF(J5,J5*2/10+5,""),"")</f>
        <v>21</v>
      </c>
      <c r="N5" s="101">
        <v>24</v>
      </c>
      <c r="O5" s="102">
        <f>IFERROR(K5*L5*M5/1000000,"")</f>
        <v>0.014175</v>
      </c>
      <c r="P5" s="103">
        <f>IFERROR(IF(G5,N5*G5/1000,""),"")</f>
        <v>4.8</v>
      </c>
      <c r="Q5" s="103">
        <f>IFERROR(IF(P5,P5+1.5,""),"")</f>
        <v>6.3</v>
      </c>
      <c r="R5" s="115" t="s">
        <v>26</v>
      </c>
      <c r="S5" s="115" t="s">
        <v>27</v>
      </c>
      <c r="T5" s="116">
        <v>8</v>
      </c>
      <c r="U5" s="117">
        <f>IFERROR(IF(T5,T5*1.3,""),"")</f>
        <v>10.4</v>
      </c>
    </row>
    <row r="6" ht="18" customHeight="1" spans="1:21">
      <c r="A6" s="79">
        <v>2</v>
      </c>
      <c r="B6" s="80" t="s">
        <v>28</v>
      </c>
      <c r="C6" s="81" t="s">
        <v>29</v>
      </c>
      <c r="D6" s="81" t="s">
        <v>23</v>
      </c>
      <c r="E6" s="81" t="s">
        <v>30</v>
      </c>
      <c r="F6" s="80" t="s">
        <v>31</v>
      </c>
      <c r="G6" s="82">
        <v>230</v>
      </c>
      <c r="H6" s="83">
        <v>70</v>
      </c>
      <c r="I6" s="83">
        <v>60</v>
      </c>
      <c r="J6" s="83">
        <v>90</v>
      </c>
      <c r="K6" s="100">
        <f t="shared" ref="K6:K11" si="0">IFERROR(IF(H6,H6*3/10+4.5,""),"")</f>
        <v>25.5</v>
      </c>
      <c r="L6" s="100">
        <f t="shared" ref="L6:L13" si="1">IFERROR(IF(I6,I6*4/10+6,""),"")</f>
        <v>30</v>
      </c>
      <c r="M6" s="100">
        <f>IFERROR(IF(J6,J6*2/10+5,""),"")</f>
        <v>23</v>
      </c>
      <c r="N6" s="104">
        <v>24</v>
      </c>
      <c r="O6" s="102">
        <f t="shared" ref="O6:O33" si="2">IFERROR(K6*L6*M6/1000000,"")</f>
        <v>0.017595</v>
      </c>
      <c r="P6" s="103">
        <f t="shared" ref="P6:P33" si="3">IFERROR(IF(G6,N6*G6/1000,""),"")</f>
        <v>5.52</v>
      </c>
      <c r="Q6" s="103">
        <f>IFERROR(IF(P6,P6+1.5,""),"")</f>
        <v>7.02</v>
      </c>
      <c r="R6" s="118" t="s">
        <v>26</v>
      </c>
      <c r="S6" s="118" t="s">
        <v>27</v>
      </c>
      <c r="T6" s="119">
        <v>10</v>
      </c>
      <c r="U6" s="117">
        <f t="shared" ref="U6:U33" si="4">IFERROR(IF(T6,T6*1.3,""),"")</f>
        <v>13</v>
      </c>
    </row>
    <row r="7" ht="18" customHeight="1" spans="1:21">
      <c r="A7" s="79">
        <v>3</v>
      </c>
      <c r="B7" s="80" t="s">
        <v>32</v>
      </c>
      <c r="C7" s="80" t="s">
        <v>33</v>
      </c>
      <c r="D7" s="80" t="s">
        <v>34</v>
      </c>
      <c r="E7" s="80" t="s">
        <v>35</v>
      </c>
      <c r="F7" s="80" t="s">
        <v>36</v>
      </c>
      <c r="G7" s="82">
        <v>450</v>
      </c>
      <c r="H7" s="83">
        <v>60</v>
      </c>
      <c r="I7" s="83">
        <v>60</v>
      </c>
      <c r="J7" s="83">
        <v>120</v>
      </c>
      <c r="K7" s="100">
        <f t="shared" si="0"/>
        <v>22.5</v>
      </c>
      <c r="L7" s="100">
        <f t="shared" si="1"/>
        <v>30</v>
      </c>
      <c r="M7" s="100">
        <f t="shared" ref="M6:M17" si="5">IFERROR(IF(J7,J7*2/10+5,""),"")</f>
        <v>29</v>
      </c>
      <c r="N7" s="101">
        <v>24</v>
      </c>
      <c r="O7" s="102">
        <f t="shared" si="2"/>
        <v>0.019575</v>
      </c>
      <c r="P7" s="103">
        <f t="shared" si="3"/>
        <v>10.8</v>
      </c>
      <c r="Q7" s="103">
        <f t="shared" ref="Q7:Q33" si="6">IFERROR(IF(P7,P7+1.5,""),"")</f>
        <v>12.3</v>
      </c>
      <c r="R7" s="118" t="s">
        <v>26</v>
      </c>
      <c r="S7" s="118" t="s">
        <v>27</v>
      </c>
      <c r="T7" s="119">
        <v>13.5</v>
      </c>
      <c r="U7" s="117">
        <f t="shared" si="4"/>
        <v>17.55</v>
      </c>
    </row>
    <row r="8" ht="18" customHeight="1" spans="1:21">
      <c r="A8" s="79">
        <v>4</v>
      </c>
      <c r="B8" s="80" t="s">
        <v>37</v>
      </c>
      <c r="C8" s="80" t="s">
        <v>38</v>
      </c>
      <c r="D8" s="80" t="s">
        <v>39</v>
      </c>
      <c r="E8" s="80" t="s">
        <v>30</v>
      </c>
      <c r="F8" s="80" t="s">
        <v>25</v>
      </c>
      <c r="G8" s="82">
        <v>400</v>
      </c>
      <c r="H8" s="83">
        <v>120</v>
      </c>
      <c r="I8" s="83">
        <v>90</v>
      </c>
      <c r="J8" s="83">
        <v>80</v>
      </c>
      <c r="K8" s="100">
        <f t="shared" si="0"/>
        <v>40.5</v>
      </c>
      <c r="L8" s="100">
        <f t="shared" si="1"/>
        <v>42</v>
      </c>
      <c r="M8" s="100">
        <f t="shared" si="5"/>
        <v>21</v>
      </c>
      <c r="N8" s="104">
        <v>24</v>
      </c>
      <c r="O8" s="102">
        <f t="shared" si="2"/>
        <v>0.035721</v>
      </c>
      <c r="P8" s="103">
        <f t="shared" si="3"/>
        <v>9.6</v>
      </c>
      <c r="Q8" s="103">
        <f t="shared" si="6"/>
        <v>11.1</v>
      </c>
      <c r="R8" s="118" t="s">
        <v>26</v>
      </c>
      <c r="S8" s="118" t="s">
        <v>27</v>
      </c>
      <c r="T8" s="119">
        <v>14.2</v>
      </c>
      <c r="U8" s="117">
        <f t="shared" si="4"/>
        <v>18.46</v>
      </c>
    </row>
    <row r="9" ht="18" customHeight="1" spans="1:21">
      <c r="A9" s="79">
        <v>5</v>
      </c>
      <c r="B9" s="80" t="s">
        <v>40</v>
      </c>
      <c r="C9" s="80"/>
      <c r="D9" s="80"/>
      <c r="E9" s="80"/>
      <c r="F9" s="80"/>
      <c r="G9" s="82"/>
      <c r="H9" s="83"/>
      <c r="I9" s="83"/>
      <c r="J9" s="83"/>
      <c r="K9" s="100" t="str">
        <f t="shared" si="0"/>
        <v/>
      </c>
      <c r="L9" s="100" t="str">
        <f t="shared" si="1"/>
        <v/>
      </c>
      <c r="M9" s="100" t="str">
        <f t="shared" si="5"/>
        <v/>
      </c>
      <c r="N9" s="101">
        <v>24</v>
      </c>
      <c r="O9" s="102" t="str">
        <f t="shared" si="2"/>
        <v/>
      </c>
      <c r="P9" s="103" t="str">
        <f t="shared" si="3"/>
        <v/>
      </c>
      <c r="Q9" s="103" t="str">
        <f t="shared" si="6"/>
        <v/>
      </c>
      <c r="R9" s="118" t="s">
        <v>26</v>
      </c>
      <c r="S9" s="118"/>
      <c r="T9" s="119"/>
      <c r="U9" s="117" t="str">
        <f t="shared" si="4"/>
        <v/>
      </c>
    </row>
    <row r="10" ht="18" customHeight="1" spans="1:21">
      <c r="A10" s="79">
        <v>6</v>
      </c>
      <c r="B10" s="80" t="s">
        <v>41</v>
      </c>
      <c r="C10" s="80"/>
      <c r="D10" s="80"/>
      <c r="E10" s="80"/>
      <c r="F10" s="80"/>
      <c r="G10" s="82"/>
      <c r="H10" s="83"/>
      <c r="I10" s="83"/>
      <c r="J10" s="83"/>
      <c r="K10" s="100" t="str">
        <f t="shared" si="0"/>
        <v/>
      </c>
      <c r="L10" s="100" t="str">
        <f t="shared" si="1"/>
        <v/>
      </c>
      <c r="M10" s="100" t="str">
        <f t="shared" si="5"/>
        <v/>
      </c>
      <c r="N10" s="104">
        <v>24</v>
      </c>
      <c r="O10" s="102" t="str">
        <f t="shared" si="2"/>
        <v/>
      </c>
      <c r="P10" s="103" t="str">
        <f t="shared" si="3"/>
        <v/>
      </c>
      <c r="Q10" s="103" t="str">
        <f t="shared" si="6"/>
        <v/>
      </c>
      <c r="R10" s="118" t="s">
        <v>26</v>
      </c>
      <c r="S10" s="118"/>
      <c r="T10" s="119"/>
      <c r="U10" s="117" t="str">
        <f t="shared" si="4"/>
        <v/>
      </c>
    </row>
    <row r="11" ht="18" customHeight="1" spans="1:21">
      <c r="A11" s="79">
        <v>7</v>
      </c>
      <c r="B11" s="80" t="s">
        <v>42</v>
      </c>
      <c r="C11" s="80"/>
      <c r="D11" s="80"/>
      <c r="E11" s="80"/>
      <c r="F11" s="80"/>
      <c r="G11" s="82"/>
      <c r="H11" s="83"/>
      <c r="I11" s="83"/>
      <c r="J11" s="83"/>
      <c r="K11" s="100" t="str">
        <f t="shared" si="0"/>
        <v/>
      </c>
      <c r="L11" s="100" t="str">
        <f t="shared" si="1"/>
        <v/>
      </c>
      <c r="M11" s="100" t="str">
        <f t="shared" si="5"/>
        <v/>
      </c>
      <c r="N11" s="101">
        <v>24</v>
      </c>
      <c r="O11" s="102" t="str">
        <f t="shared" si="2"/>
        <v/>
      </c>
      <c r="P11" s="103" t="str">
        <f t="shared" si="3"/>
        <v/>
      </c>
      <c r="Q11" s="103" t="str">
        <f t="shared" si="6"/>
        <v/>
      </c>
      <c r="R11" s="118" t="s">
        <v>26</v>
      </c>
      <c r="S11" s="118"/>
      <c r="T11" s="119"/>
      <c r="U11" s="117" t="str">
        <f t="shared" si="4"/>
        <v/>
      </c>
    </row>
    <row r="12" ht="18" customHeight="1" spans="1:21">
      <c r="A12" s="79">
        <v>8</v>
      </c>
      <c r="B12" s="80" t="s">
        <v>43</v>
      </c>
      <c r="C12" s="80"/>
      <c r="D12" s="80"/>
      <c r="E12" s="80"/>
      <c r="F12" s="80"/>
      <c r="G12" s="82"/>
      <c r="H12" s="83"/>
      <c r="I12" s="83"/>
      <c r="J12" s="83"/>
      <c r="K12" s="100" t="str">
        <f t="shared" ref="K12:K29" si="7">IFERROR(IF(H12,H12*3/10+4.5,""),"")</f>
        <v/>
      </c>
      <c r="L12" s="100" t="str">
        <f t="shared" si="1"/>
        <v/>
      </c>
      <c r="M12" s="100" t="str">
        <f t="shared" si="5"/>
        <v/>
      </c>
      <c r="N12" s="104">
        <v>24</v>
      </c>
      <c r="O12" s="102" t="str">
        <f t="shared" si="2"/>
        <v/>
      </c>
      <c r="P12" s="103" t="str">
        <f t="shared" si="3"/>
        <v/>
      </c>
      <c r="Q12" s="103" t="str">
        <f t="shared" si="6"/>
        <v/>
      </c>
      <c r="R12" s="118" t="s">
        <v>26</v>
      </c>
      <c r="S12" s="118"/>
      <c r="T12" s="119"/>
      <c r="U12" s="117" t="str">
        <f t="shared" si="4"/>
        <v/>
      </c>
    </row>
    <row r="13" ht="18" customHeight="1" spans="1:21">
      <c r="A13" s="79">
        <v>9</v>
      </c>
      <c r="B13" s="80" t="s">
        <v>44</v>
      </c>
      <c r="C13" s="80"/>
      <c r="D13" s="80"/>
      <c r="E13" s="80"/>
      <c r="F13" s="80"/>
      <c r="G13" s="82"/>
      <c r="H13" s="83"/>
      <c r="I13" s="83"/>
      <c r="J13" s="83"/>
      <c r="K13" s="100" t="str">
        <f t="shared" si="7"/>
        <v/>
      </c>
      <c r="L13" s="100" t="str">
        <f t="shared" si="1"/>
        <v/>
      </c>
      <c r="M13" s="100" t="str">
        <f t="shared" si="5"/>
        <v/>
      </c>
      <c r="N13" s="101">
        <v>24</v>
      </c>
      <c r="O13" s="102" t="str">
        <f t="shared" si="2"/>
        <v/>
      </c>
      <c r="P13" s="103" t="str">
        <f t="shared" si="3"/>
        <v/>
      </c>
      <c r="Q13" s="103" t="str">
        <f t="shared" si="6"/>
        <v/>
      </c>
      <c r="R13" s="118" t="s">
        <v>26</v>
      </c>
      <c r="S13" s="118"/>
      <c r="T13" s="119"/>
      <c r="U13" s="117" t="str">
        <f t="shared" si="4"/>
        <v/>
      </c>
    </row>
    <row r="14" ht="18" customHeight="1" spans="1:21">
      <c r="A14" s="79">
        <v>10</v>
      </c>
      <c r="B14" s="80" t="s">
        <v>45</v>
      </c>
      <c r="C14" s="80"/>
      <c r="D14" s="80"/>
      <c r="E14" s="80"/>
      <c r="F14" s="80"/>
      <c r="G14" s="82"/>
      <c r="H14" s="83"/>
      <c r="I14" s="83"/>
      <c r="J14" s="83"/>
      <c r="K14" s="100" t="str">
        <f t="shared" si="7"/>
        <v/>
      </c>
      <c r="L14" s="100" t="str">
        <f t="shared" ref="L14:L29" si="8">IFERROR(IF(I14,I14*4/10+6,""),"")</f>
        <v/>
      </c>
      <c r="M14" s="100" t="str">
        <f t="shared" si="5"/>
        <v/>
      </c>
      <c r="N14" s="104">
        <v>24</v>
      </c>
      <c r="O14" s="102" t="str">
        <f t="shared" si="2"/>
        <v/>
      </c>
      <c r="P14" s="103" t="str">
        <f t="shared" si="3"/>
        <v/>
      </c>
      <c r="Q14" s="103" t="str">
        <f t="shared" si="6"/>
        <v/>
      </c>
      <c r="R14" s="118" t="s">
        <v>26</v>
      </c>
      <c r="S14" s="118"/>
      <c r="T14" s="119"/>
      <c r="U14" s="117" t="str">
        <f t="shared" si="4"/>
        <v/>
      </c>
    </row>
    <row r="15" ht="18" customHeight="1" spans="1:21">
      <c r="A15" s="79">
        <v>11</v>
      </c>
      <c r="B15" s="80" t="s">
        <v>46</v>
      </c>
      <c r="C15" s="80"/>
      <c r="D15" s="80"/>
      <c r="E15" s="80"/>
      <c r="F15" s="80"/>
      <c r="G15" s="82"/>
      <c r="H15" s="83"/>
      <c r="I15" s="83"/>
      <c r="J15" s="83"/>
      <c r="K15" s="100" t="str">
        <f t="shared" si="7"/>
        <v/>
      </c>
      <c r="L15" s="100" t="str">
        <f t="shared" si="8"/>
        <v/>
      </c>
      <c r="M15" s="100" t="str">
        <f t="shared" si="5"/>
        <v/>
      </c>
      <c r="N15" s="101">
        <v>24</v>
      </c>
      <c r="O15" s="102" t="str">
        <f t="shared" si="2"/>
        <v/>
      </c>
      <c r="P15" s="103" t="str">
        <f t="shared" si="3"/>
        <v/>
      </c>
      <c r="Q15" s="103" t="str">
        <f t="shared" si="6"/>
        <v/>
      </c>
      <c r="R15" s="118" t="s">
        <v>26</v>
      </c>
      <c r="S15" s="118"/>
      <c r="T15" s="119"/>
      <c r="U15" s="117" t="str">
        <f t="shared" si="4"/>
        <v/>
      </c>
    </row>
    <row r="16" ht="18" customHeight="1" spans="1:21">
      <c r="A16" s="79">
        <v>12</v>
      </c>
      <c r="B16" s="80" t="s">
        <v>47</v>
      </c>
      <c r="C16" s="80"/>
      <c r="D16" s="80"/>
      <c r="E16" s="80"/>
      <c r="F16" s="80"/>
      <c r="G16" s="82"/>
      <c r="H16" s="83"/>
      <c r="I16" s="83"/>
      <c r="J16" s="83"/>
      <c r="K16" s="100" t="str">
        <f t="shared" si="7"/>
        <v/>
      </c>
      <c r="L16" s="100" t="str">
        <f t="shared" si="8"/>
        <v/>
      </c>
      <c r="M16" s="100" t="str">
        <f t="shared" si="5"/>
        <v/>
      </c>
      <c r="N16" s="104">
        <v>24</v>
      </c>
      <c r="O16" s="102" t="str">
        <f t="shared" si="2"/>
        <v/>
      </c>
      <c r="P16" s="103" t="str">
        <f t="shared" si="3"/>
        <v/>
      </c>
      <c r="Q16" s="103" t="str">
        <f t="shared" si="6"/>
        <v/>
      </c>
      <c r="R16" s="118"/>
      <c r="S16" s="118"/>
      <c r="T16" s="119"/>
      <c r="U16" s="117" t="str">
        <f t="shared" si="4"/>
        <v/>
      </c>
    </row>
    <row r="17" ht="18" customHeight="1" spans="1:21">
      <c r="A17" s="79">
        <v>13</v>
      </c>
      <c r="B17" s="80" t="s">
        <v>48</v>
      </c>
      <c r="C17" s="80"/>
      <c r="D17" s="80"/>
      <c r="E17" s="80"/>
      <c r="F17" s="80"/>
      <c r="G17" s="82"/>
      <c r="H17" s="83"/>
      <c r="I17" s="83"/>
      <c r="J17" s="83"/>
      <c r="K17" s="100" t="str">
        <f t="shared" si="7"/>
        <v/>
      </c>
      <c r="L17" s="100" t="str">
        <f t="shared" si="8"/>
        <v/>
      </c>
      <c r="M17" s="100" t="str">
        <f t="shared" si="5"/>
        <v/>
      </c>
      <c r="N17" s="101">
        <v>24</v>
      </c>
      <c r="O17" s="102" t="str">
        <f t="shared" si="2"/>
        <v/>
      </c>
      <c r="P17" s="103" t="str">
        <f t="shared" si="3"/>
        <v/>
      </c>
      <c r="Q17" s="103" t="str">
        <f t="shared" si="6"/>
        <v/>
      </c>
      <c r="R17" s="118"/>
      <c r="S17" s="118"/>
      <c r="T17" s="119"/>
      <c r="U17" s="117" t="str">
        <f t="shared" si="4"/>
        <v/>
      </c>
    </row>
    <row r="18" ht="18" customHeight="1" spans="1:21">
      <c r="A18" s="79">
        <v>14</v>
      </c>
      <c r="B18" s="80" t="s">
        <v>49</v>
      </c>
      <c r="C18" s="80"/>
      <c r="D18" s="80"/>
      <c r="E18" s="80"/>
      <c r="F18" s="80"/>
      <c r="G18" s="82"/>
      <c r="H18" s="83"/>
      <c r="I18" s="83"/>
      <c r="J18" s="83"/>
      <c r="K18" s="100" t="str">
        <f t="shared" si="7"/>
        <v/>
      </c>
      <c r="L18" s="100" t="str">
        <f t="shared" si="8"/>
        <v/>
      </c>
      <c r="M18" s="100" t="str">
        <f t="shared" ref="M18:M33" si="9">IFERROR(IF(J18,J18*2/10+5,""),"")</f>
        <v/>
      </c>
      <c r="N18" s="104">
        <v>24</v>
      </c>
      <c r="O18" s="102" t="str">
        <f t="shared" si="2"/>
        <v/>
      </c>
      <c r="P18" s="103" t="str">
        <f t="shared" si="3"/>
        <v/>
      </c>
      <c r="Q18" s="103" t="str">
        <f t="shared" si="6"/>
        <v/>
      </c>
      <c r="R18" s="118"/>
      <c r="S18" s="118"/>
      <c r="T18" s="119"/>
      <c r="U18" s="117" t="str">
        <f t="shared" si="4"/>
        <v/>
      </c>
    </row>
    <row r="19" ht="18" customHeight="1" spans="1:21">
      <c r="A19" s="79">
        <v>15</v>
      </c>
      <c r="B19" s="80" t="s">
        <v>50</v>
      </c>
      <c r="C19" s="80"/>
      <c r="D19" s="80"/>
      <c r="E19" s="80"/>
      <c r="F19" s="80"/>
      <c r="G19" s="82"/>
      <c r="H19" s="83"/>
      <c r="I19" s="83"/>
      <c r="J19" s="83"/>
      <c r="K19" s="100" t="str">
        <f t="shared" si="7"/>
        <v/>
      </c>
      <c r="L19" s="100" t="str">
        <f t="shared" si="8"/>
        <v/>
      </c>
      <c r="M19" s="100" t="str">
        <f t="shared" si="9"/>
        <v/>
      </c>
      <c r="N19" s="104">
        <v>24</v>
      </c>
      <c r="O19" s="102" t="str">
        <f t="shared" si="2"/>
        <v/>
      </c>
      <c r="P19" s="103" t="str">
        <f t="shared" si="3"/>
        <v/>
      </c>
      <c r="Q19" s="103" t="str">
        <f t="shared" si="6"/>
        <v/>
      </c>
      <c r="R19" s="118"/>
      <c r="S19" s="118"/>
      <c r="T19" s="119"/>
      <c r="U19" s="117" t="str">
        <f t="shared" si="4"/>
        <v/>
      </c>
    </row>
    <row r="20" ht="18" customHeight="1" spans="1:21">
      <c r="A20" s="79">
        <v>16</v>
      </c>
      <c r="B20" s="80" t="s">
        <v>51</v>
      </c>
      <c r="C20" s="80"/>
      <c r="D20" s="80"/>
      <c r="E20" s="80"/>
      <c r="F20" s="80"/>
      <c r="G20" s="82"/>
      <c r="H20" s="83"/>
      <c r="I20" s="83"/>
      <c r="J20" s="83"/>
      <c r="K20" s="100" t="str">
        <f t="shared" si="7"/>
        <v/>
      </c>
      <c r="L20" s="100" t="str">
        <f t="shared" si="8"/>
        <v/>
      </c>
      <c r="M20" s="100" t="str">
        <f t="shared" si="9"/>
        <v/>
      </c>
      <c r="N20" s="104">
        <v>24</v>
      </c>
      <c r="O20" s="102" t="str">
        <f t="shared" si="2"/>
        <v/>
      </c>
      <c r="P20" s="103" t="str">
        <f t="shared" si="3"/>
        <v/>
      </c>
      <c r="Q20" s="103" t="str">
        <f t="shared" si="6"/>
        <v/>
      </c>
      <c r="R20" s="118"/>
      <c r="S20" s="118"/>
      <c r="T20" s="119"/>
      <c r="U20" s="117" t="str">
        <f t="shared" si="4"/>
        <v/>
      </c>
    </row>
    <row r="21" ht="18" customHeight="1" spans="1:21">
      <c r="A21" s="79">
        <v>17</v>
      </c>
      <c r="B21" s="80" t="s">
        <v>52</v>
      </c>
      <c r="C21" s="80"/>
      <c r="D21" s="80"/>
      <c r="E21" s="80"/>
      <c r="F21" s="80"/>
      <c r="G21" s="82"/>
      <c r="H21" s="83"/>
      <c r="I21" s="83"/>
      <c r="J21" s="83"/>
      <c r="K21" s="100" t="str">
        <f t="shared" si="7"/>
        <v/>
      </c>
      <c r="L21" s="100" t="str">
        <f t="shared" si="8"/>
        <v/>
      </c>
      <c r="M21" s="100" t="str">
        <f t="shared" si="9"/>
        <v/>
      </c>
      <c r="N21" s="101">
        <v>24</v>
      </c>
      <c r="O21" s="102" t="str">
        <f t="shared" si="2"/>
        <v/>
      </c>
      <c r="P21" s="103" t="str">
        <f t="shared" si="3"/>
        <v/>
      </c>
      <c r="Q21" s="103" t="str">
        <f t="shared" si="6"/>
        <v/>
      </c>
      <c r="R21" s="118"/>
      <c r="S21" s="118"/>
      <c r="T21" s="119"/>
      <c r="U21" s="117" t="str">
        <f t="shared" si="4"/>
        <v/>
      </c>
    </row>
    <row r="22" ht="18" customHeight="1" spans="1:21">
      <c r="A22" s="79">
        <v>18</v>
      </c>
      <c r="B22" s="80" t="s">
        <v>53</v>
      </c>
      <c r="C22" s="80"/>
      <c r="D22" s="80"/>
      <c r="E22" s="80"/>
      <c r="F22" s="80"/>
      <c r="G22" s="82"/>
      <c r="H22" s="83"/>
      <c r="I22" s="83"/>
      <c r="J22" s="83"/>
      <c r="K22" s="100" t="str">
        <f t="shared" si="7"/>
        <v/>
      </c>
      <c r="L22" s="100" t="str">
        <f t="shared" si="8"/>
        <v/>
      </c>
      <c r="M22" s="100" t="str">
        <f t="shared" si="9"/>
        <v/>
      </c>
      <c r="N22" s="104">
        <v>24</v>
      </c>
      <c r="O22" s="102" t="str">
        <f t="shared" si="2"/>
        <v/>
      </c>
      <c r="P22" s="103" t="str">
        <f t="shared" si="3"/>
        <v/>
      </c>
      <c r="Q22" s="103" t="str">
        <f t="shared" si="6"/>
        <v/>
      </c>
      <c r="R22" s="118"/>
      <c r="S22" s="118"/>
      <c r="T22" s="119"/>
      <c r="U22" s="117" t="str">
        <f t="shared" si="4"/>
        <v/>
      </c>
    </row>
    <row r="23" ht="18" customHeight="1" spans="1:21">
      <c r="A23" s="79">
        <v>19</v>
      </c>
      <c r="B23" s="80" t="s">
        <v>54</v>
      </c>
      <c r="C23" s="80"/>
      <c r="D23" s="80"/>
      <c r="E23" s="80"/>
      <c r="F23" s="80"/>
      <c r="G23" s="82"/>
      <c r="H23" s="83"/>
      <c r="I23" s="83"/>
      <c r="J23" s="83"/>
      <c r="K23" s="100" t="str">
        <f t="shared" si="7"/>
        <v/>
      </c>
      <c r="L23" s="100" t="str">
        <f t="shared" si="8"/>
        <v/>
      </c>
      <c r="M23" s="100" t="str">
        <f t="shared" si="9"/>
        <v/>
      </c>
      <c r="N23" s="101">
        <v>24</v>
      </c>
      <c r="O23" s="102" t="str">
        <f t="shared" si="2"/>
        <v/>
      </c>
      <c r="P23" s="103" t="str">
        <f t="shared" si="3"/>
        <v/>
      </c>
      <c r="Q23" s="103" t="str">
        <f t="shared" si="6"/>
        <v/>
      </c>
      <c r="R23" s="118"/>
      <c r="S23" s="118"/>
      <c r="T23" s="119"/>
      <c r="U23" s="117" t="str">
        <f t="shared" si="4"/>
        <v/>
      </c>
    </row>
    <row r="24" ht="18" customHeight="1" spans="1:21">
      <c r="A24" s="79">
        <v>20</v>
      </c>
      <c r="B24" s="80" t="s">
        <v>55</v>
      </c>
      <c r="C24" s="80"/>
      <c r="D24" s="80"/>
      <c r="E24" s="80"/>
      <c r="F24" s="80"/>
      <c r="G24" s="82"/>
      <c r="H24" s="83"/>
      <c r="I24" s="83"/>
      <c r="J24" s="83"/>
      <c r="K24" s="100" t="str">
        <f t="shared" si="7"/>
        <v/>
      </c>
      <c r="L24" s="100" t="str">
        <f t="shared" si="8"/>
        <v/>
      </c>
      <c r="M24" s="100" t="str">
        <f t="shared" si="9"/>
        <v/>
      </c>
      <c r="N24" s="104">
        <v>24</v>
      </c>
      <c r="O24" s="102" t="str">
        <f t="shared" si="2"/>
        <v/>
      </c>
      <c r="P24" s="103" t="str">
        <f t="shared" si="3"/>
        <v/>
      </c>
      <c r="Q24" s="103" t="str">
        <f t="shared" si="6"/>
        <v/>
      </c>
      <c r="R24" s="118"/>
      <c r="S24" s="118"/>
      <c r="T24" s="119"/>
      <c r="U24" s="117" t="str">
        <f t="shared" si="4"/>
        <v/>
      </c>
    </row>
    <row r="25" ht="18" customHeight="1" spans="1:21">
      <c r="A25" s="79">
        <v>21</v>
      </c>
      <c r="B25" s="80"/>
      <c r="C25" s="80"/>
      <c r="D25" s="80"/>
      <c r="E25" s="80"/>
      <c r="F25" s="80"/>
      <c r="G25" s="82"/>
      <c r="H25" s="83"/>
      <c r="I25" s="83"/>
      <c r="J25" s="83"/>
      <c r="K25" s="100" t="str">
        <f t="shared" si="7"/>
        <v/>
      </c>
      <c r="L25" s="100" t="str">
        <f t="shared" si="8"/>
        <v/>
      </c>
      <c r="M25" s="100" t="str">
        <f t="shared" si="9"/>
        <v/>
      </c>
      <c r="N25" s="104">
        <v>24</v>
      </c>
      <c r="O25" s="102" t="str">
        <f t="shared" si="2"/>
        <v/>
      </c>
      <c r="P25" s="103" t="str">
        <f t="shared" si="3"/>
        <v/>
      </c>
      <c r="Q25" s="103" t="str">
        <f t="shared" si="6"/>
        <v/>
      </c>
      <c r="R25" s="118"/>
      <c r="S25" s="118"/>
      <c r="T25" s="119"/>
      <c r="U25" s="117" t="str">
        <f t="shared" si="4"/>
        <v/>
      </c>
    </row>
    <row r="26" ht="18" customHeight="1" spans="1:21">
      <c r="A26" s="79">
        <v>22</v>
      </c>
      <c r="B26" s="80"/>
      <c r="C26" s="80"/>
      <c r="D26" s="80"/>
      <c r="E26" s="80"/>
      <c r="F26" s="80"/>
      <c r="G26" s="82"/>
      <c r="H26" s="83"/>
      <c r="I26" s="83"/>
      <c r="J26" s="83"/>
      <c r="K26" s="100" t="str">
        <f t="shared" si="7"/>
        <v/>
      </c>
      <c r="L26" s="100" t="str">
        <f t="shared" si="8"/>
        <v/>
      </c>
      <c r="M26" s="100" t="str">
        <f t="shared" si="9"/>
        <v/>
      </c>
      <c r="N26" s="104">
        <v>24</v>
      </c>
      <c r="O26" s="102" t="str">
        <f t="shared" si="2"/>
        <v/>
      </c>
      <c r="P26" s="103" t="str">
        <f t="shared" si="3"/>
        <v/>
      </c>
      <c r="Q26" s="103" t="str">
        <f t="shared" si="6"/>
        <v/>
      </c>
      <c r="R26" s="118"/>
      <c r="S26" s="118"/>
      <c r="T26" s="119"/>
      <c r="U26" s="117" t="str">
        <f t="shared" si="4"/>
        <v/>
      </c>
    </row>
    <row r="27" ht="18" customHeight="1" spans="1:21">
      <c r="A27" s="79">
        <v>23</v>
      </c>
      <c r="B27" s="80"/>
      <c r="C27" s="80"/>
      <c r="D27" s="80"/>
      <c r="E27" s="80"/>
      <c r="F27" s="80"/>
      <c r="G27" s="82"/>
      <c r="H27" s="83"/>
      <c r="I27" s="83"/>
      <c r="J27" s="83"/>
      <c r="K27" s="100" t="str">
        <f t="shared" si="7"/>
        <v/>
      </c>
      <c r="L27" s="100" t="str">
        <f t="shared" si="8"/>
        <v/>
      </c>
      <c r="M27" s="100" t="str">
        <f t="shared" si="9"/>
        <v/>
      </c>
      <c r="N27" s="101">
        <v>24</v>
      </c>
      <c r="O27" s="102" t="str">
        <f t="shared" si="2"/>
        <v/>
      </c>
      <c r="P27" s="103" t="str">
        <f t="shared" si="3"/>
        <v/>
      </c>
      <c r="Q27" s="103" t="str">
        <f t="shared" si="6"/>
        <v/>
      </c>
      <c r="R27" s="118"/>
      <c r="S27" s="118"/>
      <c r="T27" s="119"/>
      <c r="U27" s="117" t="str">
        <f t="shared" si="4"/>
        <v/>
      </c>
    </row>
    <row r="28" ht="18" customHeight="1" spans="1:21">
      <c r="A28" s="79">
        <v>24</v>
      </c>
      <c r="B28" s="80"/>
      <c r="C28" s="80"/>
      <c r="D28" s="80"/>
      <c r="E28" s="80"/>
      <c r="F28" s="80"/>
      <c r="G28" s="82"/>
      <c r="H28" s="83"/>
      <c r="I28" s="83"/>
      <c r="J28" s="83"/>
      <c r="K28" s="100" t="str">
        <f t="shared" si="7"/>
        <v/>
      </c>
      <c r="L28" s="100" t="str">
        <f t="shared" si="8"/>
        <v/>
      </c>
      <c r="M28" s="100" t="str">
        <f t="shared" si="9"/>
        <v/>
      </c>
      <c r="N28" s="104">
        <v>24</v>
      </c>
      <c r="O28" s="102" t="str">
        <f t="shared" si="2"/>
        <v/>
      </c>
      <c r="P28" s="103" t="str">
        <f t="shared" si="3"/>
        <v/>
      </c>
      <c r="Q28" s="103" t="str">
        <f t="shared" si="6"/>
        <v/>
      </c>
      <c r="R28" s="118"/>
      <c r="S28" s="118"/>
      <c r="T28" s="119"/>
      <c r="U28" s="117" t="str">
        <f t="shared" si="4"/>
        <v/>
      </c>
    </row>
    <row r="29" ht="18" customHeight="1" spans="1:21">
      <c r="A29" s="84">
        <v>25</v>
      </c>
      <c r="B29" s="85"/>
      <c r="C29" s="85"/>
      <c r="D29" s="85"/>
      <c r="E29" s="85"/>
      <c r="F29" s="85"/>
      <c r="G29" s="86"/>
      <c r="H29" s="87"/>
      <c r="I29" s="87"/>
      <c r="J29" s="87"/>
      <c r="K29" s="105" t="str">
        <f t="shared" si="7"/>
        <v/>
      </c>
      <c r="L29" s="105" t="str">
        <f t="shared" si="8"/>
        <v/>
      </c>
      <c r="M29" s="105" t="str">
        <f t="shared" si="9"/>
        <v/>
      </c>
      <c r="N29" s="106">
        <v>24</v>
      </c>
      <c r="O29" s="107" t="str">
        <f t="shared" si="2"/>
        <v/>
      </c>
      <c r="P29" s="108" t="str">
        <f t="shared" si="3"/>
        <v/>
      </c>
      <c r="Q29" s="108" t="str">
        <f t="shared" si="6"/>
        <v/>
      </c>
      <c r="R29" s="120"/>
      <c r="S29" s="120"/>
      <c r="T29" s="121"/>
      <c r="U29" s="122" t="str">
        <f t="shared" si="4"/>
        <v/>
      </c>
    </row>
    <row r="31" spans="2:2">
      <c r="B31" s="54" t="s">
        <v>56</v>
      </c>
    </row>
    <row r="32" spans="2:2">
      <c r="B32" s="54" t="s">
        <v>57</v>
      </c>
    </row>
    <row r="33" spans="2:2">
      <c r="B33" s="54" t="s">
        <v>58</v>
      </c>
    </row>
    <row r="34" spans="2:2">
      <c r="B34" s="88" t="s">
        <v>59</v>
      </c>
    </row>
  </sheetData>
  <mergeCells count="15"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R3:R4"/>
    <mergeCell ref="S3:S4"/>
    <mergeCell ref="T3:T4"/>
    <mergeCell ref="U3:U4"/>
  </mergeCells>
  <pageMargins left="0.25" right="0.25" top="0.314583333333333" bottom="0.0784722222222222" header="0.298611111111111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80" zoomScaleNormal="80" workbookViewId="0">
      <selection activeCell="T7" sqref="T7"/>
    </sheetView>
  </sheetViews>
  <sheetFormatPr defaultColWidth="9" defaultRowHeight="16.5"/>
  <cols>
    <col min="1" max="1" width="8.475" style="2" customWidth="1"/>
    <col min="2" max="2" width="9" style="2"/>
    <col min="3" max="3" width="14.725" style="2" customWidth="1"/>
    <col min="4" max="4" width="13.1916666666667" style="2" customWidth="1"/>
    <col min="5" max="5" width="7.775" style="2" customWidth="1"/>
    <col min="6" max="6" width="10.5583333333333" style="2" customWidth="1"/>
    <col min="7" max="7" width="11.2416666666667" style="2" customWidth="1"/>
    <col min="8" max="8" width="10.1333333333333" style="2" customWidth="1"/>
    <col min="9" max="9" width="11.6666666666667" style="2" customWidth="1"/>
    <col min="10" max="10" width="11.3833333333333" style="2" customWidth="1"/>
    <col min="11" max="11" width="11.25" style="3" customWidth="1"/>
    <col min="12" max="12" width="7.775" style="2" customWidth="1"/>
    <col min="13" max="13" width="14.5333333333333" style="2" customWidth="1"/>
    <col min="14" max="16384" width="9" style="2"/>
  </cols>
  <sheetData>
    <row r="1" ht="77" customHeight="1" spans="1:13">
      <c r="A1" s="4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34"/>
    </row>
    <row r="2" ht="57" customHeight="1" spans="1:13">
      <c r="A2" s="6" t="s">
        <v>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5"/>
    </row>
    <row r="3" ht="19" customHeight="1" spans="1:13">
      <c r="A3" s="8" t="s">
        <v>62</v>
      </c>
      <c r="B3" s="9"/>
      <c r="C3" s="9"/>
      <c r="D3" s="10" t="s">
        <v>63</v>
      </c>
      <c r="E3" s="9"/>
      <c r="F3" s="9"/>
      <c r="G3" s="9"/>
      <c r="H3" s="9"/>
      <c r="I3" s="9"/>
      <c r="J3" s="10" t="s">
        <v>64</v>
      </c>
      <c r="K3" s="10"/>
      <c r="L3" s="36">
        <f ca="1">TODAY()</f>
        <v>43941</v>
      </c>
      <c r="M3" s="37"/>
    </row>
    <row r="4" ht="19" customHeight="1" spans="1:13">
      <c r="A4" s="11" t="s">
        <v>65</v>
      </c>
      <c r="B4" s="12"/>
      <c r="C4" s="12"/>
      <c r="D4" s="13" t="s">
        <v>66</v>
      </c>
      <c r="E4" s="12"/>
      <c r="F4" s="12"/>
      <c r="G4" s="12"/>
      <c r="H4" s="12"/>
      <c r="I4" s="12"/>
      <c r="J4" s="13" t="s">
        <v>67</v>
      </c>
      <c r="K4" s="13"/>
      <c r="L4" s="12" t="s">
        <v>68</v>
      </c>
      <c r="M4" s="38"/>
    </row>
    <row r="5" ht="9" customHeight="1" spans="1:13">
      <c r="A5" s="14"/>
      <c r="B5" s="15"/>
      <c r="C5" s="15"/>
      <c r="D5" s="15"/>
      <c r="E5" s="15"/>
      <c r="F5" s="15"/>
      <c r="G5" s="15"/>
      <c r="H5" s="15"/>
      <c r="I5" s="15"/>
      <c r="J5" s="15"/>
      <c r="K5" s="39"/>
      <c r="L5" s="15"/>
      <c r="M5" s="40"/>
    </row>
    <row r="6" ht="22" customHeight="1" spans="1:13">
      <c r="A6" s="11" t="s">
        <v>69</v>
      </c>
      <c r="B6" s="13" t="s">
        <v>70</v>
      </c>
      <c r="C6" s="13" t="s">
        <v>71</v>
      </c>
      <c r="D6" s="13" t="s">
        <v>72</v>
      </c>
      <c r="E6" s="13" t="s">
        <v>73</v>
      </c>
      <c r="F6" s="13" t="s">
        <v>74</v>
      </c>
      <c r="G6" s="13" t="s">
        <v>75</v>
      </c>
      <c r="H6" s="13" t="s">
        <v>76</v>
      </c>
      <c r="I6" s="13" t="s">
        <v>77</v>
      </c>
      <c r="J6" s="13" t="s">
        <v>78</v>
      </c>
      <c r="K6" s="41" t="s">
        <v>79</v>
      </c>
      <c r="L6" s="13" t="s">
        <v>80</v>
      </c>
      <c r="M6" s="42" t="s">
        <v>81</v>
      </c>
    </row>
    <row r="7" ht="19" customHeight="1" spans="1:13">
      <c r="A7" s="8">
        <v>1</v>
      </c>
      <c r="B7" s="15" t="s">
        <v>21</v>
      </c>
      <c r="C7" s="15"/>
      <c r="D7" s="15" t="str">
        <f>IFERROR(VLOOKUP(B7,英文产品信息记录表!$B$3:C$496,COLUMN(B3),FALSE),"")</f>
        <v>ceramic mug</v>
      </c>
      <c r="E7" s="15" t="str">
        <f>IFERROR(VLOOKUP(B7,英文产品信息记录表!$B$3:E$496,4,FALSE),"")</f>
        <v>500ml</v>
      </c>
      <c r="F7" s="15" t="str">
        <f>IFERROR(VLOOKUP(B7,英文产品信息记录表!$B$3:F$496,5,FALSE),"")</f>
        <v>ceramic</v>
      </c>
      <c r="G7" s="15">
        <v>1008</v>
      </c>
      <c r="H7" s="15">
        <f>IFERROR(G7/VLOOKUP(B7,英文产品信息记录表!$B$5:$N$500,13,FALSE),"")</f>
        <v>42</v>
      </c>
      <c r="I7" s="15">
        <f>IFERROR(H7*VLOOKUP(B7,英文产品信息记录表!$B$5:$P$496,15,FALSE),"")</f>
        <v>201.6</v>
      </c>
      <c r="J7" s="15">
        <f>IFERROR(H7*VLOOKUP(B7,英文产品信息记录表!$B$5:$Q$496,16,FALSE),"")</f>
        <v>264.6</v>
      </c>
      <c r="K7" s="39">
        <f>IFERROR(H7*VLOOKUP(B7,英文产品信息记录表!$B$5:$O$496,14,FALSE),"")</f>
        <v>0.59535</v>
      </c>
      <c r="L7" s="15">
        <f>IFERROR(VLOOKUP(B7,英文产品信息记录表!$B$5:$U$496,20,FALSE),"")</f>
        <v>10.4</v>
      </c>
      <c r="M7" s="40">
        <f t="shared" ref="M7:M15" si="0">IFERROR(L7*G7,"")</f>
        <v>10483.2</v>
      </c>
    </row>
    <row r="8" ht="19" customHeight="1" spans="1:13">
      <c r="A8" s="11">
        <v>2</v>
      </c>
      <c r="B8" s="16" t="s">
        <v>28</v>
      </c>
      <c r="C8" s="16"/>
      <c r="D8" s="16" t="str">
        <f>IFERROR(VLOOKUP(B8,英文产品信息记录表!$B$3:C$496,COLUMN(B4),FALSE),"")</f>
        <v>pyrex mug</v>
      </c>
      <c r="E8" s="16" t="str">
        <f>IFERROR(VLOOKUP(B8,英文产品信息记录表!$B$3:E$496,4,FALSE),"")</f>
        <v>600Ml</v>
      </c>
      <c r="F8" s="16" t="str">
        <f>IFERROR(VLOOKUP(B8,英文产品信息记录表!$B$3:F$496,5,FALSE),"")</f>
        <v>borosilicate glass</v>
      </c>
      <c r="G8" s="17">
        <v>2016</v>
      </c>
      <c r="H8" s="16">
        <f>IFERROR(G8/VLOOKUP(B8,英文产品信息记录表!$B$5:$N$500,13,FALSE),"")</f>
        <v>84</v>
      </c>
      <c r="I8" s="16">
        <f>IFERROR(H8*VLOOKUP(B8,英文产品信息记录表!$B$5:$P$496,15,FALSE),"")</f>
        <v>463.68</v>
      </c>
      <c r="J8" s="16">
        <f>IFERROR(H8*VLOOKUP(B8,英文产品信息记录表!$B$5:$Q$496,16,FALSE),"")</f>
        <v>589.68</v>
      </c>
      <c r="K8" s="43">
        <f>IFERROR(H8*VLOOKUP(B8,英文产品信息记录表!$B$5:$O$496,14,FALSE),"")</f>
        <v>1.47798</v>
      </c>
      <c r="L8" s="16">
        <f>IFERROR(VLOOKUP(B8,英文产品信息记录表!$B$5:$U$496,20,FALSE),"")</f>
        <v>13</v>
      </c>
      <c r="M8" s="44">
        <f t="shared" si="0"/>
        <v>26208</v>
      </c>
    </row>
    <row r="9" ht="19" customHeight="1" spans="1:13">
      <c r="A9" s="8">
        <v>3</v>
      </c>
      <c r="B9" s="15" t="s">
        <v>32</v>
      </c>
      <c r="C9" s="15"/>
      <c r="D9" s="15" t="str">
        <f>IFERROR(VLOOKUP(B9,英文产品信息记录表!$B$3:C$496,COLUMN(B5),FALSE),"")</f>
        <v>double wall cup</v>
      </c>
      <c r="E9" s="15" t="str">
        <f>IFERROR(VLOOKUP(B9,英文产品信息记录表!$B$3:E$496,4,FALSE),"")</f>
        <v>800ml</v>
      </c>
      <c r="F9" s="15" t="str">
        <f>IFERROR(VLOOKUP(B9,英文产品信息记录表!$B$3:F$496,5,FALSE),"")</f>
        <v>304 SS</v>
      </c>
      <c r="G9" s="15">
        <v>2016</v>
      </c>
      <c r="H9" s="15">
        <f>IFERROR(G9/VLOOKUP(B9,英文产品信息记录表!$B$5:$N$500,13,FALSE),"")</f>
        <v>84</v>
      </c>
      <c r="I9" s="15">
        <f>IFERROR(H9*VLOOKUP(B9,英文产品信息记录表!$B$5:$P$496,15,FALSE),"")</f>
        <v>907.2</v>
      </c>
      <c r="J9" s="15">
        <f>IFERROR(H9*VLOOKUP(B9,英文产品信息记录表!$B$5:$Q$496,16,FALSE),"")</f>
        <v>1033.2</v>
      </c>
      <c r="K9" s="39">
        <f>IFERROR(H9*VLOOKUP(B9,英文产品信息记录表!$B$5:$O$496,14,FALSE),"")</f>
        <v>1.6443</v>
      </c>
      <c r="L9" s="15">
        <f>IFERROR(VLOOKUP(B9,英文产品信息记录表!$B$5:$U$496,20,FALSE),"")</f>
        <v>17.55</v>
      </c>
      <c r="M9" s="40">
        <f t="shared" si="0"/>
        <v>35380.8</v>
      </c>
    </row>
    <row r="10" ht="19" customHeight="1" spans="1:13">
      <c r="A10" s="11">
        <v>4</v>
      </c>
      <c r="B10" s="16" t="s">
        <v>37</v>
      </c>
      <c r="C10" s="16"/>
      <c r="D10" s="16" t="str">
        <f>IFERROR(VLOOKUP(B10,英文产品信息记录表!$B$3:C$496,COLUMN(B6),FALSE),"")</f>
        <v>teapot</v>
      </c>
      <c r="E10" s="16" t="str">
        <f>IFERROR(VLOOKUP(B10,英文产品信息记录表!$B$3:E$496,4,FALSE),"")</f>
        <v>600Ml</v>
      </c>
      <c r="F10" s="16" t="str">
        <f>IFERROR(VLOOKUP(B10,英文产品信息记录表!$B$3:F$496,5,FALSE),"")</f>
        <v>ceramic</v>
      </c>
      <c r="G10" s="16">
        <v>4032</v>
      </c>
      <c r="H10" s="16">
        <f>IFERROR(G10/VLOOKUP(B10,英文产品信息记录表!$B$5:$N$500,13,FALSE),"")</f>
        <v>168</v>
      </c>
      <c r="I10" s="16">
        <f>IFERROR(H10*VLOOKUP(B10,英文产品信息记录表!$B$5:$P$496,15,FALSE),"")</f>
        <v>1612.8</v>
      </c>
      <c r="J10" s="16">
        <f>IFERROR(H10*VLOOKUP(B10,英文产品信息记录表!$B$5:$Q$496,16,FALSE),"")</f>
        <v>1864.8</v>
      </c>
      <c r="K10" s="43">
        <f>IFERROR(H10*VLOOKUP(B10,英文产品信息记录表!$B$5:$O$496,14,FALSE),"")</f>
        <v>6.001128</v>
      </c>
      <c r="L10" s="16">
        <f>IFERROR(VLOOKUP(B10,英文产品信息记录表!$B$5:$U$496,20,FALSE),"")</f>
        <v>18.46</v>
      </c>
      <c r="M10" s="44">
        <f t="shared" si="0"/>
        <v>74430.72</v>
      </c>
    </row>
    <row r="11" ht="19" customHeight="1" spans="1:13">
      <c r="A11" s="8">
        <v>5</v>
      </c>
      <c r="B11" s="15"/>
      <c r="C11" s="15"/>
      <c r="D11" s="15" t="str">
        <f>IFERROR(VLOOKUP(B11,英文产品信息记录表!$B$3:C$496,COLUMN(B7),FALSE),"")</f>
        <v/>
      </c>
      <c r="E11" s="15" t="str">
        <f>IFERROR(VLOOKUP(B11,英文产品信息记录表!$B$3:E$496,4,FALSE),"")</f>
        <v/>
      </c>
      <c r="F11" s="15" t="str">
        <f>IFERROR(VLOOKUP(B11,英文产品信息记录表!$B$3:F$496,5,FALSE),"")</f>
        <v/>
      </c>
      <c r="G11" s="15"/>
      <c r="H11" s="15" t="str">
        <f>IFERROR(G11/VLOOKUP(B11,英文产品信息记录表!$B$5:$N$500,13,FALSE),"")</f>
        <v/>
      </c>
      <c r="I11" s="15" t="str">
        <f>IFERROR(H11*VLOOKUP(B11,英文产品信息记录表!$B$5:$P$496,15,FALSE),"")</f>
        <v/>
      </c>
      <c r="J11" s="15" t="str">
        <f>IFERROR(H11*VLOOKUP(B11,英文产品信息记录表!$B$5:$Q$496,16,FALSE),"")</f>
        <v/>
      </c>
      <c r="K11" s="39" t="str">
        <f>IFERROR(H11*VLOOKUP(B11,英文产品信息记录表!$B$5:$O$496,14,FALSE),"")</f>
        <v/>
      </c>
      <c r="L11" s="15" t="str">
        <f>IFERROR(VLOOKUP(B11,英文产品信息记录表!$B$5:$U$496,20,FALSE),"")</f>
        <v/>
      </c>
      <c r="M11" s="40" t="str">
        <f t="shared" si="0"/>
        <v/>
      </c>
    </row>
    <row r="12" ht="19" customHeight="1" spans="1:13">
      <c r="A12" s="11">
        <v>6</v>
      </c>
      <c r="B12" s="16"/>
      <c r="C12" s="16"/>
      <c r="D12" s="16" t="str">
        <f>IFERROR(VLOOKUP(B12,英文产品信息记录表!$B$3:C$496,COLUMN(B8),FALSE),"")</f>
        <v/>
      </c>
      <c r="E12" s="16" t="str">
        <f>IFERROR(VLOOKUP(B12,英文产品信息记录表!$B$3:E$496,4,FALSE),"")</f>
        <v/>
      </c>
      <c r="F12" s="16" t="str">
        <f>IFERROR(VLOOKUP(B12,英文产品信息记录表!$B$3:F$496,5,FALSE),"")</f>
        <v/>
      </c>
      <c r="G12" s="16"/>
      <c r="H12" s="16" t="str">
        <f>IFERROR(G12/VLOOKUP(B12,英文产品信息记录表!$B$5:$N$500,13,FALSE),"")</f>
        <v/>
      </c>
      <c r="I12" s="16" t="str">
        <f>IFERROR(H12*VLOOKUP(B12,英文产品信息记录表!$B$5:$P$496,15,FALSE),"")</f>
        <v/>
      </c>
      <c r="J12" s="16" t="str">
        <f>IFERROR(H12*VLOOKUP(B12,英文产品信息记录表!$B$5:$Q$496,16,FALSE),"")</f>
        <v/>
      </c>
      <c r="K12" s="43" t="str">
        <f>IFERROR(H12*VLOOKUP(B12,英文产品信息记录表!$B$5:$O$496,14,FALSE),"")</f>
        <v/>
      </c>
      <c r="L12" s="16" t="str">
        <f>IFERROR(VLOOKUP(B12,英文产品信息记录表!$B$5:$U$496,20,FALSE),"")</f>
        <v/>
      </c>
      <c r="M12" s="44" t="str">
        <f t="shared" si="0"/>
        <v/>
      </c>
    </row>
    <row r="13" ht="19" customHeight="1" spans="1:13">
      <c r="A13" s="8">
        <v>7</v>
      </c>
      <c r="B13" s="15"/>
      <c r="C13" s="15"/>
      <c r="D13" s="15" t="str">
        <f>IFERROR(VLOOKUP(B13,英文产品信息记录表!$B$3:C$496,COLUMN(B9),FALSE),"")</f>
        <v/>
      </c>
      <c r="E13" s="15" t="str">
        <f>IFERROR(VLOOKUP(B13,英文产品信息记录表!$B$3:E$496,4,FALSE),"")</f>
        <v/>
      </c>
      <c r="F13" s="15" t="str">
        <f>IFERROR(VLOOKUP(B13,英文产品信息记录表!$B$3:F$496,5,FALSE),"")</f>
        <v/>
      </c>
      <c r="G13" s="15"/>
      <c r="H13" s="15" t="str">
        <f>IFERROR(G13/VLOOKUP(B13,英文产品信息记录表!$B$5:$N$500,13,FALSE),"")</f>
        <v/>
      </c>
      <c r="I13" s="15" t="str">
        <f>IFERROR(H13*VLOOKUP(B13,英文产品信息记录表!$B$5:$P$496,15,FALSE),"")</f>
        <v/>
      </c>
      <c r="J13" s="15" t="str">
        <f>IFERROR(H13*VLOOKUP(B13,英文产品信息记录表!$B$5:$Q$496,16,FALSE),"")</f>
        <v/>
      </c>
      <c r="K13" s="39" t="str">
        <f>IFERROR(H13*VLOOKUP(B13,英文产品信息记录表!$B$5:$O$496,14,FALSE),"")</f>
        <v/>
      </c>
      <c r="L13" s="15" t="str">
        <f>IFERROR(VLOOKUP(B13,英文产品信息记录表!$B$5:$U$496,20,FALSE),"")</f>
        <v/>
      </c>
      <c r="M13" s="40" t="str">
        <f t="shared" si="0"/>
        <v/>
      </c>
    </row>
    <row r="14" ht="19" customHeight="1" spans="1:13">
      <c r="A14" s="11">
        <v>8</v>
      </c>
      <c r="B14" s="16"/>
      <c r="C14" s="16"/>
      <c r="D14" s="16" t="str">
        <f>IFERROR(VLOOKUP(B14,英文产品信息记录表!$B$3:C$496,COLUMN(B10),FALSE),"")</f>
        <v/>
      </c>
      <c r="E14" s="16" t="str">
        <f>IFERROR(VLOOKUP(B14,英文产品信息记录表!$B$3:E$496,4,FALSE),"")</f>
        <v/>
      </c>
      <c r="F14" s="16" t="str">
        <f>IFERROR(VLOOKUP(B14,英文产品信息记录表!$B$3:F$496,5,FALSE),"")</f>
        <v/>
      </c>
      <c r="G14" s="16"/>
      <c r="H14" s="16" t="str">
        <f>IFERROR(G14/VLOOKUP(B14,英文产品信息记录表!$B$5:$N$500,13,FALSE),"")</f>
        <v/>
      </c>
      <c r="I14" s="16" t="str">
        <f>IFERROR(H14*VLOOKUP(B14,英文产品信息记录表!$B$5:$P$496,15,FALSE),"")</f>
        <v/>
      </c>
      <c r="J14" s="16" t="str">
        <f>IFERROR(H14*VLOOKUP(B14,英文产品信息记录表!$B$5:$Q$496,16,FALSE),"")</f>
        <v/>
      </c>
      <c r="K14" s="43" t="str">
        <f>IFERROR(H14*VLOOKUP(B14,英文产品信息记录表!$B$5:$O$496,14,FALSE),"")</f>
        <v/>
      </c>
      <c r="L14" s="16" t="str">
        <f>IFERROR(VLOOKUP(B14,英文产品信息记录表!$B$5:$U$496,20,FALSE),"")</f>
        <v/>
      </c>
      <c r="M14" s="44" t="str">
        <f t="shared" si="0"/>
        <v/>
      </c>
    </row>
    <row r="15" ht="19" customHeight="1" spans="1:13">
      <c r="A15" s="8">
        <v>9</v>
      </c>
      <c r="B15" s="15"/>
      <c r="C15" s="15"/>
      <c r="D15" s="15" t="str">
        <f>IFERROR(VLOOKUP(B15,英文产品信息记录表!$B$3:C$496,COLUMN(B11),FALSE),"")</f>
        <v/>
      </c>
      <c r="E15" s="15" t="str">
        <f>IFERROR(VLOOKUP(B15,英文产品信息记录表!$B$3:E$496,4,FALSE),"")</f>
        <v/>
      </c>
      <c r="F15" s="15" t="str">
        <f>IFERROR(VLOOKUP(B15,英文产品信息记录表!$B$3:F$496,5,FALSE),"")</f>
        <v/>
      </c>
      <c r="G15" s="15"/>
      <c r="H15" s="15" t="str">
        <f>IFERROR(G15/VLOOKUP(B15,英文产品信息记录表!$B$5:$N$500,13,FALSE),"")</f>
        <v/>
      </c>
      <c r="I15" s="15" t="str">
        <f>IFERROR(H15*VLOOKUP(B15,英文产品信息记录表!$B$5:$P$496,15,FALSE),"")</f>
        <v/>
      </c>
      <c r="J15" s="15" t="str">
        <f>IFERROR(H15*VLOOKUP(B15,英文产品信息记录表!$B$5:$Q$496,16,FALSE),"")</f>
        <v/>
      </c>
      <c r="K15" s="39" t="str">
        <f>IFERROR(H15*VLOOKUP(B15,英文产品信息记录表!$B$5:$O$496,14,FALSE),"")</f>
        <v/>
      </c>
      <c r="L15" s="15" t="str">
        <f>IFERROR(VLOOKUP(B15,英文产品信息记录表!$B$5:$U$496,20,FALSE),"")</f>
        <v/>
      </c>
      <c r="M15" s="40" t="str">
        <f t="shared" si="0"/>
        <v/>
      </c>
    </row>
    <row r="16" ht="23" customHeight="1" spans="1:13">
      <c r="A16" s="18"/>
      <c r="B16" s="16"/>
      <c r="C16" s="16"/>
      <c r="D16" s="16"/>
      <c r="E16" s="16"/>
      <c r="F16" s="13" t="s">
        <v>82</v>
      </c>
      <c r="G16" s="16" t="str">
        <f>SUM(G7:G14)&amp;RIGHT(G6,4)&amp;"s"</f>
        <v>9072units</v>
      </c>
      <c r="H16" s="16" t="str">
        <f>SUM(H7:H14)&amp;RIGHT(H6,4)</f>
        <v>378Ctn.</v>
      </c>
      <c r="I16" s="16" t="str">
        <f>SUM(I7:I14)&amp;RIGHT(I6,2)</f>
        <v>3185.28kg</v>
      </c>
      <c r="J16" s="16" t="str">
        <f>SUM(J7:J14)&amp;RIGHT(J6,2)</f>
        <v>3752.28kg</v>
      </c>
      <c r="K16" s="43" t="str">
        <f>ROUNDUP(SUM(K7:K14),2)&amp;RIGHT(K6,2)</f>
        <v>9.72M3</v>
      </c>
      <c r="L16" s="16"/>
      <c r="M16" s="44" t="str">
        <f>RIGHT(M6,3)&amp;SUM(M7:M14)</f>
        <v>US$146502.72</v>
      </c>
    </row>
    <row r="17" s="1" customFormat="1" ht="23" customHeight="1" spans="1:13">
      <c r="A17" s="14"/>
      <c r="B17" s="15"/>
      <c r="C17" s="15"/>
      <c r="D17" s="15"/>
      <c r="E17" s="15"/>
      <c r="F17" s="10" t="s">
        <v>83</v>
      </c>
      <c r="G17" s="19" t="s">
        <v>84</v>
      </c>
      <c r="H17" s="19"/>
      <c r="I17" s="19"/>
      <c r="J17" s="19"/>
      <c r="K17" s="19"/>
      <c r="L17" s="19"/>
      <c r="M17" s="45"/>
    </row>
    <row r="18" s="1" customFormat="1" ht="10" customHeight="1" spans="1:13">
      <c r="A18" s="18"/>
      <c r="B18" s="16"/>
      <c r="C18" s="16"/>
      <c r="D18" s="16"/>
      <c r="E18" s="16"/>
      <c r="F18" s="13"/>
      <c r="G18" s="20"/>
      <c r="H18" s="20"/>
      <c r="I18" s="20"/>
      <c r="J18" s="20"/>
      <c r="K18" s="20"/>
      <c r="L18" s="20"/>
      <c r="M18" s="46"/>
    </row>
    <row r="19" ht="19" customHeight="1" spans="1:13">
      <c r="A19" s="21" t="s">
        <v>85</v>
      </c>
      <c r="B19" s="22"/>
      <c r="C19" s="15"/>
      <c r="D19" s="15"/>
      <c r="E19" s="15"/>
      <c r="F19" s="15"/>
      <c r="G19" s="15"/>
      <c r="H19" s="15"/>
      <c r="I19" s="15"/>
      <c r="J19" s="15"/>
      <c r="K19" s="39"/>
      <c r="L19" s="15"/>
      <c r="M19" s="40"/>
    </row>
    <row r="20" spans="1:13">
      <c r="A20" s="23" t="s">
        <v>86</v>
      </c>
      <c r="B20" s="24"/>
      <c r="C20" s="16"/>
      <c r="D20" s="16"/>
      <c r="E20" s="16"/>
      <c r="F20" s="16"/>
      <c r="G20" s="16"/>
      <c r="H20" s="16"/>
      <c r="I20" s="16"/>
      <c r="J20" s="16"/>
      <c r="K20" s="43"/>
      <c r="L20" s="16"/>
      <c r="M20" s="44"/>
    </row>
    <row r="21" spans="1:13">
      <c r="A21" s="25" t="s">
        <v>87</v>
      </c>
      <c r="B21" s="26"/>
      <c r="C21" s="15"/>
      <c r="D21" s="15"/>
      <c r="E21" s="15"/>
      <c r="F21" s="15"/>
      <c r="G21" s="15"/>
      <c r="H21" s="15"/>
      <c r="I21" s="15"/>
      <c r="J21" s="15"/>
      <c r="K21" s="39"/>
      <c r="L21" s="15"/>
      <c r="M21" s="40"/>
    </row>
    <row r="22" spans="1:13">
      <c r="A22" s="23" t="s">
        <v>88</v>
      </c>
      <c r="B22" s="24"/>
      <c r="C22" s="16"/>
      <c r="D22" s="16"/>
      <c r="E22" s="16"/>
      <c r="F22" s="16"/>
      <c r="G22" s="16"/>
      <c r="H22" s="16"/>
      <c r="I22" s="16"/>
      <c r="J22" s="16"/>
      <c r="K22" s="43"/>
      <c r="L22" s="16"/>
      <c r="M22" s="44"/>
    </row>
    <row r="23" spans="1:13">
      <c r="A23" s="25" t="s">
        <v>89</v>
      </c>
      <c r="B23" s="26"/>
      <c r="C23" s="9" t="s">
        <v>90</v>
      </c>
      <c r="D23" s="15"/>
      <c r="E23" s="15"/>
      <c r="F23" s="15"/>
      <c r="G23" s="15"/>
      <c r="H23" s="15"/>
      <c r="I23" s="15"/>
      <c r="J23" s="15"/>
      <c r="K23" s="39"/>
      <c r="L23" s="15"/>
      <c r="M23" s="40"/>
    </row>
    <row r="24" spans="1:13">
      <c r="A24" s="23" t="s">
        <v>91</v>
      </c>
      <c r="B24" s="24"/>
      <c r="C24" s="12" t="s">
        <v>92</v>
      </c>
      <c r="D24" s="16"/>
      <c r="E24" s="16"/>
      <c r="F24" s="16"/>
      <c r="G24" s="16"/>
      <c r="H24" s="16"/>
      <c r="I24" s="16"/>
      <c r="J24" s="16"/>
      <c r="K24" s="43"/>
      <c r="L24" s="16"/>
      <c r="M24" s="44"/>
    </row>
    <row r="25" spans="1:13">
      <c r="A25" s="25" t="s">
        <v>93</v>
      </c>
      <c r="B25" s="9"/>
      <c r="C25" s="9" t="s">
        <v>94</v>
      </c>
      <c r="D25" s="15"/>
      <c r="E25" s="15"/>
      <c r="F25" s="15"/>
      <c r="G25" s="15"/>
      <c r="H25" s="15"/>
      <c r="I25" s="15"/>
      <c r="J25" s="15"/>
      <c r="K25" s="39"/>
      <c r="L25" s="15"/>
      <c r="M25" s="40"/>
    </row>
    <row r="26" ht="23" customHeight="1" spans="1:13">
      <c r="A26" s="27" t="s">
        <v>95</v>
      </c>
      <c r="B26" s="28"/>
      <c r="C26" s="28" t="s">
        <v>96</v>
      </c>
      <c r="D26" s="29"/>
      <c r="E26" s="29"/>
      <c r="F26" s="29"/>
      <c r="G26" s="29"/>
      <c r="H26" s="29"/>
      <c r="I26" s="29"/>
      <c r="J26" s="29"/>
      <c r="K26" s="47"/>
      <c r="L26" s="29"/>
      <c r="M26" s="48"/>
    </row>
    <row r="27" spans="1:13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39"/>
      <c r="L27" s="15"/>
      <c r="M27" s="40"/>
    </row>
    <row r="28" ht="141" customHeight="1" spans="1:13">
      <c r="A28" s="30" t="s">
        <v>97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49"/>
    </row>
    <row r="29" spans="1:13">
      <c r="A29" s="14" t="s">
        <v>56</v>
      </c>
      <c r="B29" s="15"/>
      <c r="C29" s="15"/>
      <c r="D29" s="15"/>
      <c r="E29" s="15"/>
      <c r="F29" s="15"/>
      <c r="G29" s="15"/>
      <c r="H29" s="15"/>
      <c r="I29" s="15"/>
      <c r="J29" s="15"/>
      <c r="K29" s="39"/>
      <c r="L29" s="15"/>
      <c r="M29" s="40"/>
    </row>
    <row r="30" ht="17.25" spans="1:13">
      <c r="A30" s="32" t="s">
        <v>57</v>
      </c>
      <c r="B30" s="33"/>
      <c r="C30" s="33"/>
      <c r="D30" s="33"/>
      <c r="E30" s="33"/>
      <c r="F30" s="33"/>
      <c r="G30" s="33"/>
      <c r="H30" s="33"/>
      <c r="I30" s="33"/>
      <c r="J30" s="33"/>
      <c r="K30" s="50"/>
      <c r="L30" s="33"/>
      <c r="M30" s="51"/>
    </row>
  </sheetData>
  <mergeCells count="18">
    <mergeCell ref="A1:M1"/>
    <mergeCell ref="A2:M2"/>
    <mergeCell ref="B3:C3"/>
    <mergeCell ref="E3:I3"/>
    <mergeCell ref="J3:K3"/>
    <mergeCell ref="L3:M3"/>
    <mergeCell ref="B4:C4"/>
    <mergeCell ref="E4:I4"/>
    <mergeCell ref="J4:K4"/>
    <mergeCell ref="L4:M4"/>
    <mergeCell ref="G17:M17"/>
    <mergeCell ref="A19:B19"/>
    <mergeCell ref="A20:B20"/>
    <mergeCell ref="A21:B21"/>
    <mergeCell ref="A22:B22"/>
    <mergeCell ref="A23:B23"/>
    <mergeCell ref="A24:B24"/>
    <mergeCell ref="A28:M28"/>
  </mergeCells>
  <dataValidations count="1">
    <dataValidation allowBlank="1" showInputMessage="1" showErrorMessage="1" promptTitle="数据自动生成" prompt="有函数，数据自动生成。&#10;引自信息记录表" sqref="D7:F15 H7:M15"/>
  </dataValidations>
  <pageMargins left="0.472222222222222" right="0.25" top="0.393055555555556" bottom="0.393055555555556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英文产品信息记录表</vt:lpstr>
      <vt:lpstr>英文报价单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懂我者久居我心@</cp:lastModifiedBy>
  <dcterms:created xsi:type="dcterms:W3CDTF">2020-03-12T01:49:00Z</dcterms:created>
  <dcterms:modified xsi:type="dcterms:W3CDTF">2020-04-20T05:10:47Z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