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1"/>
  </bookViews>
  <sheets>
    <sheet name="中文产品信息记录表" sheetId="1" r:id="rId1"/>
    <sheet name="英文报价单" sheetId="2" r:id="rId2"/>
  </sheets>
  <calcPr calcId="144525"/>
</workbook>
</file>

<file path=xl/sharedStrings.xml><?xml version="1.0" encoding="utf-8"?>
<sst xmlns="http://schemas.openxmlformats.org/spreadsheetml/2006/main" count="120" uniqueCount="99">
  <si>
    <r>
      <rPr>
        <b/>
        <sz val="36"/>
        <color theme="0"/>
        <rFont val="微软雅黑"/>
        <charset val="134"/>
      </rPr>
      <t xml:space="preserve">产品信息表 </t>
    </r>
    <r>
      <rPr>
        <b/>
        <sz val="22"/>
        <color theme="0"/>
        <rFont val="微软雅黑"/>
        <charset val="134"/>
      </rPr>
      <t>- 件重尺自动生成</t>
    </r>
  </si>
  <si>
    <t>序号</t>
  </si>
  <si>
    <t>型号</t>
  </si>
  <si>
    <t>货描</t>
  </si>
  <si>
    <t>特性</t>
  </si>
  <si>
    <t>规格</t>
  </si>
  <si>
    <t>材料</t>
  </si>
  <si>
    <t>重量 g</t>
  </si>
  <si>
    <t>产品尺寸 mm</t>
  </si>
  <si>
    <t>包装 cm</t>
  </si>
  <si>
    <t>装箱量
/箱</t>
  </si>
  <si>
    <t>CBM/箱</t>
  </si>
  <si>
    <t>净重
 kg</t>
  </si>
  <si>
    <t>毛重 
kg</t>
  </si>
  <si>
    <t>HS code</t>
  </si>
  <si>
    <t>征税/
退税率</t>
  </si>
  <si>
    <t>含税
出厂 ￥</t>
  </si>
  <si>
    <t>出厂+
毛利30%</t>
  </si>
  <si>
    <t>长</t>
  </si>
  <si>
    <t>宽</t>
  </si>
  <si>
    <t>高</t>
  </si>
  <si>
    <t>DW2001</t>
  </si>
  <si>
    <t>ceramic mug</t>
  </si>
  <si>
    <t>heat resistant</t>
  </si>
  <si>
    <t>500ml</t>
  </si>
  <si>
    <t>ceramic</t>
  </si>
  <si>
    <t>7013****</t>
  </si>
  <si>
    <t>13%/13%</t>
  </si>
  <si>
    <t>DW2002</t>
  </si>
  <si>
    <t>pyrex mug</t>
  </si>
  <si>
    <t>600Ml</t>
  </si>
  <si>
    <t>borosilicate glass</t>
  </si>
  <si>
    <t>DW2003</t>
  </si>
  <si>
    <t>double wall cup</t>
  </si>
  <si>
    <t>insulated</t>
  </si>
  <si>
    <t>800ml</t>
  </si>
  <si>
    <t>304 SS</t>
  </si>
  <si>
    <t>DW2004</t>
  </si>
  <si>
    <t>teapot</t>
  </si>
  <si>
    <t>Gongfu</t>
  </si>
  <si>
    <t>DW2005</t>
  </si>
  <si>
    <t>DW2006</t>
  </si>
  <si>
    <t>DW2007</t>
  </si>
  <si>
    <t>DW2008</t>
  </si>
  <si>
    <t>DW2009</t>
  </si>
  <si>
    <t>DW2010</t>
  </si>
  <si>
    <t>DW2011</t>
  </si>
  <si>
    <t>DW2012</t>
  </si>
  <si>
    <t>DW2013</t>
  </si>
  <si>
    <t>DW2014</t>
  </si>
  <si>
    <t>DW2015</t>
  </si>
  <si>
    <t>DW2016</t>
  </si>
  <si>
    <t>DW2017</t>
  </si>
  <si>
    <t>DW2018</t>
  </si>
  <si>
    <t>DW2019</t>
  </si>
  <si>
    <t>DW2020</t>
  </si>
  <si>
    <t>使用说明</t>
  </si>
  <si>
    <t>手动输入区为白色底单元格，浅蓝色单元格为自动生成区</t>
  </si>
  <si>
    <t>公式： 件重尺的长宽高，长=尺寸mm*3/10+5cm间隙， 宽=尺寸mm*4/10+6cm间隙，宽=尺寸mm*2/10+5cm间隙. 包装样式：纸箱+气泡袋包装。可以自行修改公式。</t>
  </si>
  <si>
    <t>3*4*2=24只/箱，毛重和净重相差1.5kg，重量是估计的，有了实际重量可以直接记录在表格。</t>
  </si>
  <si>
    <t>DOCER TRADING CO.,LTD</t>
  </si>
  <si>
    <t xml:space="preserve"> - 自动生成报价单</t>
  </si>
  <si>
    <t>Quotation Sheet</t>
  </si>
  <si>
    <t>Referance:</t>
  </si>
  <si>
    <t>NO.20203172</t>
  </si>
  <si>
    <t>CLIENT：</t>
  </si>
  <si>
    <t>QUOTATION DATE：</t>
  </si>
  <si>
    <t>CONTACT：</t>
  </si>
  <si>
    <t>VALID：</t>
  </si>
  <si>
    <t>15 days</t>
  </si>
  <si>
    <t>TEL：</t>
  </si>
  <si>
    <t>SALES MANAGER：</t>
  </si>
  <si>
    <t>ADD：</t>
  </si>
  <si>
    <t>Marks/No.</t>
  </si>
  <si>
    <t>Model</t>
  </si>
  <si>
    <t>Pictures</t>
  </si>
  <si>
    <t>Description</t>
  </si>
  <si>
    <t>Qty units</t>
  </si>
  <si>
    <t>Qty ctns</t>
  </si>
  <si>
    <t>unit/ $</t>
  </si>
  <si>
    <t>Total $</t>
  </si>
  <si>
    <t>汇率</t>
  </si>
  <si>
    <t>SUM</t>
  </si>
  <si>
    <t>TOTAL</t>
  </si>
  <si>
    <t>TOTAL USD CENTS ONLY</t>
  </si>
  <si>
    <t>Supplier:</t>
  </si>
  <si>
    <t>Address:</t>
  </si>
  <si>
    <t>Lead time:</t>
  </si>
  <si>
    <t>About 35 working days after confirm pre-production sample and received deposit.</t>
  </si>
  <si>
    <t>Payment terms:</t>
  </si>
  <si>
    <t>30% deposit on order, the balance pay against BL copy.</t>
  </si>
  <si>
    <t>Package terms:</t>
  </si>
  <si>
    <t>As same as negotiated, customize made by drawings.</t>
  </si>
  <si>
    <t>Price terms:</t>
  </si>
  <si>
    <t>FOB Qingdao Port,China</t>
  </si>
  <si>
    <t>使用说明：</t>
  </si>
  <si>
    <t>只需要填写：型号、产品图片和数量。 其他数据自动生成</t>
  </si>
  <si>
    <t>货描也可以自行填写。</t>
  </si>
  <si>
    <t>可以调整数量达到满箱，不至于亏箱。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</si>
</sst>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176" formatCode="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[$-409]d/mmm/yyyy;@"/>
    <numFmt numFmtId="43" formatCode="_ * #,##0.00_ ;_ * \-#,##0.00_ ;_ * &quot;-&quot;??_ ;_ @_ "/>
    <numFmt numFmtId="178" formatCode="0.00_ "/>
    <numFmt numFmtId="179" formatCode="ddd"/>
    <numFmt numFmtId="180" formatCode="0_ "/>
    <numFmt numFmtId="181" formatCode="&quot;US$&quot;#,##0.00;\-&quot;US$&quot;#,##0.00"/>
    <numFmt numFmtId="182" formatCode="[DBNum2][$RMB]General;[Red][DBNum2][$RMB]General"/>
    <numFmt numFmtId="183" formatCode="0.0000_ "/>
  </numFmts>
  <fonts count="35">
    <font>
      <sz val="11"/>
      <color theme="1"/>
      <name val="宋体"/>
      <charset val="134"/>
      <scheme val="minor"/>
    </font>
    <font>
      <sz val="11"/>
      <color theme="1" tint="0.25"/>
      <name val="微软雅黑"/>
      <charset val="134"/>
    </font>
    <font>
      <b/>
      <sz val="36"/>
      <color theme="0"/>
      <name val="微软雅黑"/>
      <charset val="134"/>
    </font>
    <font>
      <b/>
      <sz val="14"/>
      <color theme="0"/>
      <name val="微软雅黑"/>
      <charset val="134"/>
    </font>
    <font>
      <sz val="18"/>
      <color rgb="FFFF0000"/>
      <name val="微软雅黑"/>
      <charset val="134"/>
    </font>
    <font>
      <b/>
      <i/>
      <sz val="24"/>
      <color theme="1" tint="0.25"/>
      <name val="微软雅黑"/>
      <charset val="134"/>
    </font>
    <font>
      <sz val="12"/>
      <color theme="1" tint="0.25"/>
      <name val="微软雅黑"/>
      <charset val="134"/>
    </font>
    <font>
      <b/>
      <sz val="11"/>
      <color theme="1" tint="0.25"/>
      <name val="微软雅黑"/>
      <charset val="134"/>
    </font>
    <font>
      <b/>
      <sz val="14"/>
      <color theme="1"/>
      <name val="微软雅黑"/>
      <charset val="134"/>
    </font>
    <font>
      <b/>
      <sz val="12"/>
      <color theme="1" tint="0.25"/>
      <name val="微软雅黑"/>
      <charset val="134"/>
    </font>
    <font>
      <b/>
      <i/>
      <sz val="10"/>
      <color theme="1" tint="0.25"/>
      <name val="微软雅黑"/>
      <charset val="134"/>
    </font>
    <font>
      <sz val="11"/>
      <color theme="1" tint="0.15"/>
      <name val="微软雅黑"/>
      <charset val="134"/>
    </font>
    <font>
      <sz val="11"/>
      <color theme="0"/>
      <name val="微软雅黑"/>
      <charset val="134"/>
    </font>
    <font>
      <b/>
      <sz val="11"/>
      <color theme="1" tint="0.15"/>
      <name val="微软雅黑"/>
      <charset val="134"/>
    </font>
    <font>
      <b/>
      <sz val="28"/>
      <color theme="0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22"/>
      <color theme="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hair">
        <color theme="3"/>
      </right>
      <top/>
      <bottom style="hair">
        <color theme="3"/>
      </bottom>
      <diagonal/>
    </border>
    <border>
      <left style="hair">
        <color theme="3"/>
      </left>
      <right style="hair">
        <color theme="3"/>
      </right>
      <top/>
      <bottom style="hair">
        <color theme="3"/>
      </bottom>
      <diagonal/>
    </border>
    <border>
      <left style="hair">
        <color theme="3"/>
      </left>
      <right/>
      <top/>
      <bottom style="hair">
        <color theme="3"/>
      </bottom>
      <diagonal/>
    </border>
    <border>
      <left/>
      <right/>
      <top/>
      <bottom style="hair">
        <color theme="3"/>
      </bottom>
      <diagonal/>
    </border>
    <border>
      <left style="hair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/>
      <top style="hair">
        <color theme="3"/>
      </top>
      <bottom style="medium">
        <color theme="3"/>
      </bottom>
      <diagonal/>
    </border>
    <border>
      <left style="hair">
        <color theme="3"/>
      </left>
      <right style="hair">
        <color theme="3"/>
      </right>
      <top/>
      <bottom style="medium">
        <color theme="3"/>
      </bottom>
      <diagonal/>
    </border>
    <border>
      <left/>
      <right/>
      <top style="hair">
        <color theme="3"/>
      </top>
      <bottom style="medium">
        <color theme="3"/>
      </bottom>
      <diagonal/>
    </border>
    <border>
      <left style="hair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 style="hair">
        <color theme="3"/>
      </top>
      <bottom style="hair">
        <color theme="3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hair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hair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/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 style="hair">
        <color theme="3"/>
      </left>
      <right style="medium">
        <color theme="3"/>
      </right>
      <top/>
      <bottom style="medium">
        <color theme="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16" borderId="4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4" borderId="45" applyNumberFormat="0" applyFon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9" fillId="0" borderId="4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20" borderId="47" applyNumberFormat="0" applyAlignment="0" applyProtection="0">
      <alignment vertical="center"/>
    </xf>
    <xf numFmtId="0" fontId="27" fillId="20" borderId="42" applyNumberFormat="0" applyAlignment="0" applyProtection="0">
      <alignment vertical="center"/>
    </xf>
    <xf numFmtId="0" fontId="29" fillId="26" borderId="46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40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1" fillId="0" borderId="0" xfId="0" applyFont="1" applyBorder="1">
      <alignment vertical="center"/>
    </xf>
    <xf numFmtId="0" fontId="4" fillId="0" borderId="0" xfId="0" applyFont="1" applyAlignment="1">
      <alignment vertical="center"/>
    </xf>
    <xf numFmtId="0" fontId="1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 indent="1"/>
    </xf>
    <xf numFmtId="0" fontId="1" fillId="3" borderId="2" xfId="0" applyFont="1" applyFill="1" applyBorder="1" applyAlignment="1">
      <alignment horizontal="left" vertical="center" indent="1"/>
    </xf>
    <xf numFmtId="0" fontId="7" fillId="0" borderId="0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right" vertical="center"/>
    </xf>
    <xf numFmtId="177" fontId="1" fillId="3" borderId="2" xfId="0" applyNumberFormat="1" applyFont="1" applyFill="1" applyBorder="1" applyAlignment="1">
      <alignment horizontal="left" vertical="center" indent="1"/>
    </xf>
    <xf numFmtId="0" fontId="1" fillId="3" borderId="3" xfId="0" applyFont="1" applyFill="1" applyBorder="1" applyAlignment="1">
      <alignment horizontal="left" vertical="center" indent="1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Fill="1" applyBorder="1">
      <alignment vertical="center"/>
    </xf>
    <xf numFmtId="0" fontId="1" fillId="0" borderId="9" xfId="0" applyFont="1" applyFill="1" applyBorder="1">
      <alignment vertical="center"/>
    </xf>
    <xf numFmtId="0" fontId="1" fillId="0" borderId="8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178" fontId="1" fillId="0" borderId="8" xfId="0" applyNumberFormat="1" applyFont="1" applyFill="1" applyBorder="1">
      <alignment vertical="center"/>
    </xf>
    <xf numFmtId="178" fontId="1" fillId="0" borderId="11" xfId="0" applyNumberFormat="1" applyFont="1" applyFill="1" applyBorder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Fill="1" applyBorder="1">
      <alignment vertical="center"/>
    </xf>
    <xf numFmtId="0" fontId="1" fillId="0" borderId="14" xfId="0" applyFont="1" applyFill="1" applyBorder="1">
      <alignment vertical="center"/>
    </xf>
    <xf numFmtId="0" fontId="1" fillId="0" borderId="15" xfId="0" applyFont="1" applyFill="1" applyBorder="1" applyAlignment="1">
      <alignment horizontal="center" vertical="center"/>
    </xf>
    <xf numFmtId="178" fontId="1" fillId="0" borderId="16" xfId="0" applyNumberFormat="1" applyFont="1" applyFill="1" applyBorder="1">
      <alignment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Fill="1" applyBorder="1">
      <alignment vertical="center"/>
    </xf>
    <xf numFmtId="0" fontId="1" fillId="0" borderId="19" xfId="0" applyFont="1" applyFill="1" applyBorder="1">
      <alignment vertical="center"/>
    </xf>
    <xf numFmtId="0" fontId="1" fillId="0" borderId="20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178" fontId="1" fillId="0" borderId="20" xfId="0" applyNumberFormat="1" applyFont="1" applyFill="1" applyBorder="1">
      <alignment vertical="center"/>
    </xf>
    <xf numFmtId="178" fontId="1" fillId="0" borderId="22" xfId="0" applyNumberFormat="1" applyFont="1" applyFill="1" applyBorder="1">
      <alignment vertical="center"/>
    </xf>
    <xf numFmtId="0" fontId="9" fillId="5" borderId="23" xfId="0" applyFont="1" applyFill="1" applyBorder="1" applyAlignment="1">
      <alignment horizontal="center" vertical="center"/>
    </xf>
    <xf numFmtId="0" fontId="7" fillId="5" borderId="24" xfId="0" applyFont="1" applyFill="1" applyBorder="1">
      <alignment vertical="center"/>
    </xf>
    <xf numFmtId="0" fontId="7" fillId="5" borderId="23" xfId="0" applyFont="1" applyFill="1" applyBorder="1">
      <alignment vertical="center"/>
    </xf>
    <xf numFmtId="181" fontId="7" fillId="5" borderId="23" xfId="0" applyNumberFormat="1" applyFont="1" applyFill="1" applyBorder="1">
      <alignment vertical="center"/>
    </xf>
    <xf numFmtId="0" fontId="9" fillId="5" borderId="25" xfId="0" applyFont="1" applyFill="1" applyBorder="1" applyAlignment="1">
      <alignment horizontal="center" vertical="center"/>
    </xf>
    <xf numFmtId="182" fontId="10" fillId="0" borderId="26" xfId="0" applyNumberFormat="1" applyFont="1" applyFill="1" applyBorder="1" applyAlignment="1">
      <alignment horizontal="center" vertical="center"/>
    </xf>
    <xf numFmtId="182" fontId="10" fillId="0" borderId="24" xfId="0" applyNumberFormat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left" indent="1"/>
    </xf>
    <xf numFmtId="0" fontId="1" fillId="0" borderId="28" xfId="0" applyFont="1" applyBorder="1" applyAlignment="1">
      <alignment horizontal="left" indent="1"/>
    </xf>
    <xf numFmtId="0" fontId="0" fillId="0" borderId="28" xfId="0" applyBorder="1">
      <alignment vertical="center"/>
    </xf>
    <xf numFmtId="0" fontId="1" fillId="0" borderId="28" xfId="0" applyFont="1" applyBorder="1">
      <alignment vertical="center"/>
    </xf>
    <xf numFmtId="0" fontId="1" fillId="0" borderId="29" xfId="0" applyFont="1" applyBorder="1">
      <alignment vertical="center"/>
    </xf>
    <xf numFmtId="0" fontId="1" fillId="0" borderId="30" xfId="0" applyFont="1" applyBorder="1" applyAlignment="1">
      <alignment horizontal="left" vertical="center" indent="1"/>
    </xf>
    <xf numFmtId="0" fontId="1" fillId="0" borderId="15" xfId="0" applyFont="1" applyBorder="1" applyAlignment="1">
      <alignment horizontal="left" vertical="center" indent="1"/>
    </xf>
    <xf numFmtId="0" fontId="1" fillId="0" borderId="15" xfId="0" applyFont="1" applyBorder="1">
      <alignment vertical="center"/>
    </xf>
    <xf numFmtId="0" fontId="1" fillId="0" borderId="31" xfId="0" applyFont="1" applyBorder="1">
      <alignment vertical="center"/>
    </xf>
    <xf numFmtId="0" fontId="1" fillId="0" borderId="32" xfId="0" applyFont="1" applyBorder="1" applyAlignment="1">
      <alignment horizontal="left" vertical="top" indent="1"/>
    </xf>
    <xf numFmtId="0" fontId="1" fillId="0" borderId="26" xfId="0" applyFont="1" applyBorder="1" applyAlignment="1">
      <alignment horizontal="left" vertical="top" indent="1"/>
    </xf>
    <xf numFmtId="0" fontId="1" fillId="0" borderId="26" xfId="0" applyFont="1" applyBorder="1" applyAlignment="1">
      <alignment vertical="top"/>
    </xf>
    <xf numFmtId="0" fontId="1" fillId="0" borderId="24" xfId="0" applyFont="1" applyBorder="1" applyAlignment="1">
      <alignment vertical="top"/>
    </xf>
    <xf numFmtId="0" fontId="7" fillId="0" borderId="0" xfId="0" applyFont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180" fontId="11" fillId="0" borderId="0" xfId="0" applyNumberFormat="1" applyFont="1">
      <alignment vertical="center"/>
    </xf>
    <xf numFmtId="180" fontId="11" fillId="0" borderId="0" xfId="0" applyNumberFormat="1" applyFont="1" applyAlignment="1">
      <alignment horizontal="center" vertical="center"/>
    </xf>
    <xf numFmtId="183" fontId="11" fillId="0" borderId="0" xfId="0" applyNumberFormat="1" applyFont="1">
      <alignment vertical="center"/>
    </xf>
    <xf numFmtId="178" fontId="11" fillId="0" borderId="0" xfId="0" applyNumberFormat="1" applyFont="1">
      <alignment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8" xfId="0" applyFont="1" applyFill="1" applyBorder="1">
      <alignment vertical="center"/>
    </xf>
    <xf numFmtId="180" fontId="12" fillId="2" borderId="28" xfId="0" applyNumberFormat="1" applyFont="1" applyFill="1" applyBorder="1">
      <alignment vertical="center"/>
    </xf>
    <xf numFmtId="180" fontId="12" fillId="2" borderId="28" xfId="0" applyNumberFormat="1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28" xfId="0" applyFont="1" applyFill="1" applyBorder="1">
      <alignment vertical="center"/>
    </xf>
    <xf numFmtId="180" fontId="12" fillId="0" borderId="28" xfId="0" applyNumberFormat="1" applyFont="1" applyFill="1" applyBorder="1">
      <alignment vertical="center"/>
    </xf>
    <xf numFmtId="180" fontId="12" fillId="0" borderId="28" xfId="0" applyNumberFormat="1" applyFont="1" applyFill="1" applyBorder="1" applyAlignment="1">
      <alignment horizontal="center" vertical="center"/>
    </xf>
    <xf numFmtId="0" fontId="13" fillId="6" borderId="33" xfId="0" applyFont="1" applyFill="1" applyBorder="1" applyAlignment="1">
      <alignment horizontal="center" vertical="center"/>
    </xf>
    <xf numFmtId="0" fontId="13" fillId="6" borderId="34" xfId="0" applyFont="1" applyFill="1" applyBorder="1" applyAlignment="1">
      <alignment horizontal="center" vertical="center"/>
    </xf>
    <xf numFmtId="180" fontId="13" fillId="6" borderId="34" xfId="0" applyNumberFormat="1" applyFont="1" applyFill="1" applyBorder="1" applyAlignment="1">
      <alignment horizontal="center" vertical="center"/>
    </xf>
    <xf numFmtId="0" fontId="13" fillId="6" borderId="35" xfId="0" applyFont="1" applyFill="1" applyBorder="1" applyAlignment="1">
      <alignment horizontal="center" vertical="center"/>
    </xf>
    <xf numFmtId="0" fontId="13" fillId="6" borderId="36" xfId="0" applyFont="1" applyFill="1" applyBorder="1">
      <alignment vertical="center"/>
    </xf>
    <xf numFmtId="180" fontId="13" fillId="6" borderId="36" xfId="0" applyNumberFormat="1" applyFont="1" applyFill="1" applyBorder="1">
      <alignment vertical="center"/>
    </xf>
    <xf numFmtId="180" fontId="13" fillId="6" borderId="36" xfId="0" applyNumberFormat="1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>
      <alignment vertical="center"/>
    </xf>
    <xf numFmtId="179" fontId="11" fillId="0" borderId="8" xfId="0" applyNumberFormat="1" applyFont="1" applyBorder="1">
      <alignment vertical="center"/>
    </xf>
    <xf numFmtId="180" fontId="11" fillId="0" borderId="8" xfId="0" applyNumberFormat="1" applyFont="1" applyBorder="1">
      <alignment vertical="center"/>
    </xf>
    <xf numFmtId="180" fontId="11" fillId="0" borderId="8" xfId="0" applyNumberFormat="1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>
      <alignment vertical="center"/>
    </xf>
    <xf numFmtId="176" fontId="11" fillId="0" borderId="13" xfId="0" applyNumberFormat="1" applyFont="1" applyBorder="1">
      <alignment vertical="center"/>
    </xf>
    <xf numFmtId="180" fontId="11" fillId="0" borderId="13" xfId="0" applyNumberFormat="1" applyFont="1" applyBorder="1">
      <alignment vertical="center"/>
    </xf>
    <xf numFmtId="180" fontId="11" fillId="0" borderId="13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>
      <alignment vertical="center"/>
    </xf>
    <xf numFmtId="180" fontId="11" fillId="0" borderId="18" xfId="0" applyNumberFormat="1" applyFont="1" applyBorder="1">
      <alignment vertical="center"/>
    </xf>
    <xf numFmtId="180" fontId="11" fillId="0" borderId="18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2"/>
    </xf>
    <xf numFmtId="0" fontId="2" fillId="2" borderId="28" xfId="0" applyFont="1" applyFill="1" applyBorder="1" applyAlignment="1">
      <alignment horizontal="center" vertical="center"/>
    </xf>
    <xf numFmtId="183" fontId="12" fillId="2" borderId="28" xfId="0" applyNumberFormat="1" applyFont="1" applyFill="1" applyBorder="1">
      <alignment vertical="center"/>
    </xf>
    <xf numFmtId="178" fontId="12" fillId="2" borderId="28" xfId="0" applyNumberFormat="1" applyFont="1" applyFill="1" applyBorder="1">
      <alignment vertical="center"/>
    </xf>
    <xf numFmtId="0" fontId="14" fillId="0" borderId="28" xfId="0" applyFont="1" applyFill="1" applyBorder="1" applyAlignment="1">
      <alignment horizontal="center" vertical="center"/>
    </xf>
    <xf numFmtId="183" fontId="12" fillId="0" borderId="28" xfId="0" applyNumberFormat="1" applyFont="1" applyFill="1" applyBorder="1">
      <alignment vertical="center"/>
    </xf>
    <xf numFmtId="178" fontId="12" fillId="0" borderId="28" xfId="0" applyNumberFormat="1" applyFont="1" applyFill="1" applyBorder="1">
      <alignment vertical="center"/>
    </xf>
    <xf numFmtId="180" fontId="13" fillId="6" borderId="34" xfId="0" applyNumberFormat="1" applyFont="1" applyFill="1" applyBorder="1" applyAlignment="1">
      <alignment horizontal="center" vertical="center" wrapText="1"/>
    </xf>
    <xf numFmtId="183" fontId="13" fillId="6" borderId="34" xfId="0" applyNumberFormat="1" applyFont="1" applyFill="1" applyBorder="1" applyAlignment="1">
      <alignment horizontal="center" vertical="center"/>
    </xf>
    <xf numFmtId="178" fontId="13" fillId="6" borderId="34" xfId="0" applyNumberFormat="1" applyFont="1" applyFill="1" applyBorder="1" applyAlignment="1">
      <alignment horizontal="center" vertical="center" wrapText="1"/>
    </xf>
    <xf numFmtId="183" fontId="13" fillId="6" borderId="36" xfId="0" applyNumberFormat="1" applyFont="1" applyFill="1" applyBorder="1">
      <alignment vertical="center"/>
    </xf>
    <xf numFmtId="178" fontId="13" fillId="6" borderId="36" xfId="0" applyNumberFormat="1" applyFont="1" applyFill="1" applyBorder="1">
      <alignment vertical="center"/>
    </xf>
    <xf numFmtId="180" fontId="11" fillId="3" borderId="8" xfId="0" applyNumberFormat="1" applyFont="1" applyFill="1" applyBorder="1" applyAlignment="1">
      <alignment horizontal="center" vertical="center"/>
    </xf>
    <xf numFmtId="180" fontId="11" fillId="3" borderId="8" xfId="0" applyNumberFormat="1" applyFont="1" applyFill="1" applyBorder="1">
      <alignment vertical="center"/>
    </xf>
    <xf numFmtId="183" fontId="11" fillId="3" borderId="8" xfId="0" applyNumberFormat="1" applyFont="1" applyFill="1" applyBorder="1">
      <alignment vertical="center"/>
    </xf>
    <xf numFmtId="178" fontId="11" fillId="3" borderId="8" xfId="0" applyNumberFormat="1" applyFont="1" applyFill="1" applyBorder="1">
      <alignment vertical="center"/>
    </xf>
    <xf numFmtId="180" fontId="11" fillId="3" borderId="13" xfId="0" applyNumberFormat="1" applyFont="1" applyFill="1" applyBorder="1">
      <alignment vertical="center"/>
    </xf>
    <xf numFmtId="180" fontId="11" fillId="3" borderId="20" xfId="0" applyNumberFormat="1" applyFont="1" applyFill="1" applyBorder="1" applyAlignment="1">
      <alignment horizontal="center" vertical="center"/>
    </xf>
    <xf numFmtId="180" fontId="11" fillId="3" borderId="20" xfId="0" applyNumberFormat="1" applyFont="1" applyFill="1" applyBorder="1">
      <alignment vertical="center"/>
    </xf>
    <xf numFmtId="183" fontId="11" fillId="3" borderId="20" xfId="0" applyNumberFormat="1" applyFont="1" applyFill="1" applyBorder="1">
      <alignment vertical="center"/>
    </xf>
    <xf numFmtId="178" fontId="11" fillId="3" borderId="20" xfId="0" applyNumberFormat="1" applyFont="1" applyFill="1" applyBorder="1">
      <alignment vertical="center"/>
    </xf>
    <xf numFmtId="180" fontId="12" fillId="2" borderId="29" xfId="0" applyNumberFormat="1" applyFont="1" applyFill="1" applyBorder="1">
      <alignment vertical="center"/>
    </xf>
    <xf numFmtId="180" fontId="12" fillId="0" borderId="29" xfId="0" applyNumberFormat="1" applyFont="1" applyFill="1" applyBorder="1">
      <alignment vertical="center"/>
    </xf>
    <xf numFmtId="0" fontId="0" fillId="0" borderId="0" xfId="0" applyFill="1">
      <alignment vertical="center"/>
    </xf>
    <xf numFmtId="0" fontId="13" fillId="6" borderId="34" xfId="0" applyFont="1" applyFill="1" applyBorder="1" applyAlignment="1">
      <alignment horizontal="center" vertical="center" wrapText="1"/>
    </xf>
    <xf numFmtId="180" fontId="13" fillId="6" borderId="37" xfId="0" applyNumberFormat="1" applyFont="1" applyFill="1" applyBorder="1" applyAlignment="1">
      <alignment horizontal="center" vertical="center" wrapText="1"/>
    </xf>
    <xf numFmtId="180" fontId="13" fillId="6" borderId="38" xfId="0" applyNumberFormat="1" applyFont="1" applyFill="1" applyBorder="1" applyAlignment="1">
      <alignment horizontal="center" vertical="center"/>
    </xf>
    <xf numFmtId="180" fontId="11" fillId="0" borderId="8" xfId="0" applyNumberFormat="1" applyFont="1" applyFill="1" applyBorder="1">
      <alignment vertical="center"/>
    </xf>
    <xf numFmtId="0" fontId="11" fillId="0" borderId="8" xfId="0" applyFont="1" applyFill="1" applyBorder="1">
      <alignment vertical="center"/>
    </xf>
    <xf numFmtId="180" fontId="11" fillId="3" borderId="11" xfId="0" applyNumberFormat="1" applyFont="1" applyFill="1" applyBorder="1">
      <alignment vertical="center"/>
    </xf>
    <xf numFmtId="180" fontId="11" fillId="0" borderId="13" xfId="0" applyNumberFormat="1" applyFont="1" applyFill="1" applyBorder="1">
      <alignment vertical="center"/>
    </xf>
    <xf numFmtId="0" fontId="11" fillId="0" borderId="13" xfId="0" applyFont="1" applyFill="1" applyBorder="1">
      <alignment vertical="center"/>
    </xf>
    <xf numFmtId="180" fontId="11" fillId="0" borderId="18" xfId="0" applyNumberFormat="1" applyFont="1" applyFill="1" applyBorder="1">
      <alignment vertical="center"/>
    </xf>
    <xf numFmtId="0" fontId="11" fillId="0" borderId="18" xfId="0" applyFont="1" applyFill="1" applyBorder="1">
      <alignment vertical="center"/>
    </xf>
    <xf numFmtId="180" fontId="11" fillId="3" borderId="39" xfId="0" applyNumberFormat="1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4"/>
  <sheetViews>
    <sheetView zoomScale="90" zoomScaleNormal="90" workbookViewId="0">
      <selection activeCell="E12" sqref="E12"/>
    </sheetView>
  </sheetViews>
  <sheetFormatPr defaultColWidth="9" defaultRowHeight="16.5"/>
  <cols>
    <col min="1" max="1" width="4.375" style="65" customWidth="1"/>
    <col min="2" max="2" width="9.125" style="66" customWidth="1"/>
    <col min="3" max="4" width="7" style="66" customWidth="1"/>
    <col min="5" max="5" width="7.125" style="66" customWidth="1"/>
    <col min="6" max="6" width="7" style="66" customWidth="1"/>
    <col min="7" max="7" width="6.875" style="67" customWidth="1"/>
    <col min="8" max="10" width="4.5" style="68" customWidth="1"/>
    <col min="11" max="11" width="4.125" style="68" customWidth="1"/>
    <col min="12" max="12" width="4.75" style="68" customWidth="1"/>
    <col min="13" max="13" width="4.125" style="68" customWidth="1"/>
    <col min="14" max="14" width="7.125" style="67" customWidth="1"/>
    <col min="15" max="15" width="8.25" style="69" customWidth="1"/>
    <col min="16" max="17" width="7.125" style="70" customWidth="1"/>
    <col min="18" max="18" width="11" style="67" customWidth="1"/>
    <col min="19" max="19" width="10.5" style="67" customWidth="1"/>
    <col min="20" max="20" width="8.25" style="66" customWidth="1"/>
    <col min="21" max="21" width="10.5" style="67" customWidth="1"/>
    <col min="23" max="16384" width="9" style="66"/>
  </cols>
  <sheetData>
    <row r="1" ht="51.75" spans="1:21">
      <c r="A1" s="71"/>
      <c r="B1" s="72"/>
      <c r="C1" s="72"/>
      <c r="D1" s="72"/>
      <c r="E1" s="72"/>
      <c r="F1" s="72"/>
      <c r="G1" s="73"/>
      <c r="H1" s="74"/>
      <c r="I1" s="74"/>
      <c r="J1" s="74"/>
      <c r="K1" s="101" t="s">
        <v>0</v>
      </c>
      <c r="L1" s="74"/>
      <c r="M1" s="74"/>
      <c r="N1" s="73"/>
      <c r="O1" s="102"/>
      <c r="P1" s="103"/>
      <c r="Q1" s="103"/>
      <c r="R1" s="73"/>
      <c r="S1" s="73"/>
      <c r="T1" s="72"/>
      <c r="U1" s="121"/>
    </row>
    <row r="2" s="64" customFormat="1" ht="13" customHeight="1" spans="1:22">
      <c r="A2" s="75"/>
      <c r="B2" s="76"/>
      <c r="C2" s="76"/>
      <c r="D2" s="76"/>
      <c r="E2" s="76"/>
      <c r="F2" s="76"/>
      <c r="G2" s="77"/>
      <c r="H2" s="78"/>
      <c r="I2" s="78"/>
      <c r="J2" s="78"/>
      <c r="K2" s="104"/>
      <c r="L2" s="78"/>
      <c r="M2" s="78"/>
      <c r="N2" s="77"/>
      <c r="O2" s="105"/>
      <c r="P2" s="106"/>
      <c r="Q2" s="106"/>
      <c r="R2" s="77"/>
      <c r="S2" s="77"/>
      <c r="T2" s="76"/>
      <c r="U2" s="122"/>
      <c r="V2" s="123"/>
    </row>
    <row r="3" ht="20" customHeight="1" spans="1:21">
      <c r="A3" s="79" t="s">
        <v>1</v>
      </c>
      <c r="B3" s="80" t="s">
        <v>2</v>
      </c>
      <c r="C3" s="80" t="s">
        <v>3</v>
      </c>
      <c r="D3" s="80" t="s">
        <v>4</v>
      </c>
      <c r="E3" s="80" t="s">
        <v>5</v>
      </c>
      <c r="F3" s="80" t="s">
        <v>6</v>
      </c>
      <c r="G3" s="81" t="s">
        <v>7</v>
      </c>
      <c r="H3" s="81"/>
      <c r="I3" s="81" t="s">
        <v>8</v>
      </c>
      <c r="J3" s="81"/>
      <c r="K3" s="81"/>
      <c r="L3" s="81" t="s">
        <v>9</v>
      </c>
      <c r="M3" s="81"/>
      <c r="N3" s="107" t="s">
        <v>10</v>
      </c>
      <c r="O3" s="108" t="s">
        <v>11</v>
      </c>
      <c r="P3" s="109" t="s">
        <v>12</v>
      </c>
      <c r="Q3" s="109" t="s">
        <v>13</v>
      </c>
      <c r="R3" s="81" t="s">
        <v>14</v>
      </c>
      <c r="S3" s="107" t="s">
        <v>15</v>
      </c>
      <c r="T3" s="124" t="s">
        <v>16</v>
      </c>
      <c r="U3" s="125" t="s">
        <v>17</v>
      </c>
    </row>
    <row r="4" ht="20" customHeight="1" spans="1:21">
      <c r="A4" s="82"/>
      <c r="B4" s="83"/>
      <c r="C4" s="83"/>
      <c r="D4" s="83"/>
      <c r="E4" s="83"/>
      <c r="F4" s="83"/>
      <c r="G4" s="84"/>
      <c r="H4" s="85" t="s">
        <v>18</v>
      </c>
      <c r="I4" s="85" t="s">
        <v>19</v>
      </c>
      <c r="J4" s="85" t="s">
        <v>20</v>
      </c>
      <c r="K4" s="85" t="s">
        <v>18</v>
      </c>
      <c r="L4" s="85" t="s">
        <v>19</v>
      </c>
      <c r="M4" s="85" t="s">
        <v>20</v>
      </c>
      <c r="N4" s="84"/>
      <c r="O4" s="110"/>
      <c r="P4" s="111"/>
      <c r="Q4" s="111"/>
      <c r="R4" s="84"/>
      <c r="S4" s="84"/>
      <c r="T4" s="83"/>
      <c r="U4" s="126"/>
    </row>
    <row r="5" ht="18" customHeight="1" spans="1:21">
      <c r="A5" s="86">
        <v>1</v>
      </c>
      <c r="B5" s="87" t="s">
        <v>21</v>
      </c>
      <c r="C5" s="88" t="s">
        <v>22</v>
      </c>
      <c r="D5" s="88" t="s">
        <v>23</v>
      </c>
      <c r="E5" s="88" t="s">
        <v>24</v>
      </c>
      <c r="F5" s="88" t="s">
        <v>25</v>
      </c>
      <c r="G5" s="89">
        <v>200</v>
      </c>
      <c r="H5" s="90">
        <v>60</v>
      </c>
      <c r="I5" s="90">
        <v>60</v>
      </c>
      <c r="J5" s="90">
        <v>80</v>
      </c>
      <c r="K5" s="112">
        <f>IFERROR(H5*3/10+4.5,"")</f>
        <v>22.5</v>
      </c>
      <c r="L5" s="112">
        <f>IFERROR(IF(I5,I5*4/10+6,""),"")</f>
        <v>30</v>
      </c>
      <c r="M5" s="112">
        <f>IFERROR(IF(J5,J5*2/10+5,""),"")</f>
        <v>21</v>
      </c>
      <c r="N5" s="113">
        <v>24</v>
      </c>
      <c r="O5" s="114">
        <f>IFERROR(K5*L5*M5/1000000,"")</f>
        <v>0.014175</v>
      </c>
      <c r="P5" s="115">
        <f>IFERROR(IF(G5,N5*G5/1000,""),"")</f>
        <v>4.8</v>
      </c>
      <c r="Q5" s="115">
        <f>IFERROR(IF(P5,P5+1.5,""),"")</f>
        <v>6.3</v>
      </c>
      <c r="R5" s="127" t="s">
        <v>26</v>
      </c>
      <c r="S5" s="127" t="s">
        <v>27</v>
      </c>
      <c r="T5" s="128">
        <v>8</v>
      </c>
      <c r="U5" s="129">
        <f>IFERROR(IF(T5,T5*1.3,""),"")</f>
        <v>10.4</v>
      </c>
    </row>
    <row r="6" ht="18" customHeight="1" spans="1:21">
      <c r="A6" s="91">
        <v>2</v>
      </c>
      <c r="B6" s="92" t="s">
        <v>28</v>
      </c>
      <c r="C6" s="93" t="s">
        <v>29</v>
      </c>
      <c r="D6" s="93" t="s">
        <v>23</v>
      </c>
      <c r="E6" s="93" t="s">
        <v>30</v>
      </c>
      <c r="F6" s="92" t="s">
        <v>31</v>
      </c>
      <c r="G6" s="94">
        <v>230</v>
      </c>
      <c r="H6" s="95">
        <v>70</v>
      </c>
      <c r="I6" s="95">
        <v>60</v>
      </c>
      <c r="J6" s="95">
        <v>90</v>
      </c>
      <c r="K6" s="112">
        <f t="shared" ref="K6:K11" si="0">IFERROR(IF(H6,H6*3/10+4.5,""),"")</f>
        <v>25.5</v>
      </c>
      <c r="L6" s="112">
        <f t="shared" ref="L6:L13" si="1">IFERROR(IF(I6,I6*4/10+6,""),"")</f>
        <v>30</v>
      </c>
      <c r="M6" s="112">
        <f>IFERROR(IF(J6,J6*2/10+5,""),"")</f>
        <v>23</v>
      </c>
      <c r="N6" s="116">
        <v>24</v>
      </c>
      <c r="O6" s="114">
        <f t="shared" ref="O6:O33" si="2">IFERROR(K6*L6*M6/1000000,"")</f>
        <v>0.017595</v>
      </c>
      <c r="P6" s="115">
        <f t="shared" ref="P6:P33" si="3">IFERROR(IF(G6,N6*G6/1000,""),"")</f>
        <v>5.52</v>
      </c>
      <c r="Q6" s="115">
        <f>IFERROR(IF(P6,P6+1.5,""),"")</f>
        <v>7.02</v>
      </c>
      <c r="R6" s="130" t="s">
        <v>26</v>
      </c>
      <c r="S6" s="130" t="s">
        <v>27</v>
      </c>
      <c r="T6" s="131">
        <v>10</v>
      </c>
      <c r="U6" s="129">
        <f t="shared" ref="U6:U33" si="4">IFERROR(IF(T6,T6*1.3,""),"")</f>
        <v>13</v>
      </c>
    </row>
    <row r="7" ht="18" customHeight="1" spans="1:21">
      <c r="A7" s="91">
        <v>3</v>
      </c>
      <c r="B7" s="92" t="s">
        <v>32</v>
      </c>
      <c r="C7" s="92" t="s">
        <v>33</v>
      </c>
      <c r="D7" s="92" t="s">
        <v>34</v>
      </c>
      <c r="E7" s="92" t="s">
        <v>35</v>
      </c>
      <c r="F7" s="92" t="s">
        <v>36</v>
      </c>
      <c r="G7" s="94">
        <v>450</v>
      </c>
      <c r="H7" s="95">
        <v>60</v>
      </c>
      <c r="I7" s="95">
        <v>60</v>
      </c>
      <c r="J7" s="95">
        <v>120</v>
      </c>
      <c r="K7" s="112">
        <f t="shared" si="0"/>
        <v>22.5</v>
      </c>
      <c r="L7" s="112">
        <f t="shared" si="1"/>
        <v>30</v>
      </c>
      <c r="M7" s="112">
        <f t="shared" ref="M6:M17" si="5">IFERROR(IF(J7,J7*2/10+5,""),"")</f>
        <v>29</v>
      </c>
      <c r="N7" s="113">
        <v>24</v>
      </c>
      <c r="O7" s="114">
        <f t="shared" si="2"/>
        <v>0.019575</v>
      </c>
      <c r="P7" s="115">
        <f t="shared" si="3"/>
        <v>10.8</v>
      </c>
      <c r="Q7" s="115">
        <f t="shared" ref="Q7:Q33" si="6">IFERROR(IF(P7,P7+1.5,""),"")</f>
        <v>12.3</v>
      </c>
      <c r="R7" s="130" t="s">
        <v>26</v>
      </c>
      <c r="S7" s="130" t="s">
        <v>27</v>
      </c>
      <c r="T7" s="131">
        <v>13.5</v>
      </c>
      <c r="U7" s="129">
        <f t="shared" si="4"/>
        <v>17.55</v>
      </c>
    </row>
    <row r="8" ht="18" customHeight="1" spans="1:21">
      <c r="A8" s="91">
        <v>4</v>
      </c>
      <c r="B8" s="92" t="s">
        <v>37</v>
      </c>
      <c r="C8" s="92" t="s">
        <v>38</v>
      </c>
      <c r="D8" s="92" t="s">
        <v>39</v>
      </c>
      <c r="E8" s="92" t="s">
        <v>30</v>
      </c>
      <c r="F8" s="92" t="s">
        <v>25</v>
      </c>
      <c r="G8" s="94">
        <v>400</v>
      </c>
      <c r="H8" s="95">
        <v>120</v>
      </c>
      <c r="I8" s="95">
        <v>90</v>
      </c>
      <c r="J8" s="95">
        <v>80</v>
      </c>
      <c r="K8" s="112">
        <f t="shared" si="0"/>
        <v>40.5</v>
      </c>
      <c r="L8" s="112">
        <f t="shared" si="1"/>
        <v>42</v>
      </c>
      <c r="M8" s="112">
        <f t="shared" si="5"/>
        <v>21</v>
      </c>
      <c r="N8" s="116">
        <v>24</v>
      </c>
      <c r="O8" s="114">
        <f t="shared" si="2"/>
        <v>0.035721</v>
      </c>
      <c r="P8" s="115">
        <f t="shared" si="3"/>
        <v>9.6</v>
      </c>
      <c r="Q8" s="115">
        <f t="shared" si="6"/>
        <v>11.1</v>
      </c>
      <c r="R8" s="130" t="s">
        <v>26</v>
      </c>
      <c r="S8" s="130" t="s">
        <v>27</v>
      </c>
      <c r="T8" s="131">
        <v>14.2</v>
      </c>
      <c r="U8" s="129">
        <f t="shared" si="4"/>
        <v>18.46</v>
      </c>
    </row>
    <row r="9" ht="18" customHeight="1" spans="1:21">
      <c r="A9" s="91">
        <v>5</v>
      </c>
      <c r="B9" s="92" t="s">
        <v>40</v>
      </c>
      <c r="C9" s="92"/>
      <c r="D9" s="92"/>
      <c r="E9" s="92"/>
      <c r="F9" s="92"/>
      <c r="G9" s="94"/>
      <c r="H9" s="95"/>
      <c r="I9" s="95"/>
      <c r="J9" s="95"/>
      <c r="K9" s="112" t="str">
        <f t="shared" si="0"/>
        <v/>
      </c>
      <c r="L9" s="112" t="str">
        <f t="shared" si="1"/>
        <v/>
      </c>
      <c r="M9" s="112" t="str">
        <f t="shared" si="5"/>
        <v/>
      </c>
      <c r="N9" s="113">
        <v>24</v>
      </c>
      <c r="O9" s="114" t="str">
        <f t="shared" si="2"/>
        <v/>
      </c>
      <c r="P9" s="115" t="str">
        <f t="shared" si="3"/>
        <v/>
      </c>
      <c r="Q9" s="115" t="str">
        <f t="shared" si="6"/>
        <v/>
      </c>
      <c r="R9" s="130" t="s">
        <v>26</v>
      </c>
      <c r="S9" s="130"/>
      <c r="T9" s="131"/>
      <c r="U9" s="129" t="str">
        <f t="shared" si="4"/>
        <v/>
      </c>
    </row>
    <row r="10" ht="18" customHeight="1" spans="1:21">
      <c r="A10" s="91">
        <v>6</v>
      </c>
      <c r="B10" s="92" t="s">
        <v>41</v>
      </c>
      <c r="C10" s="92"/>
      <c r="D10" s="92"/>
      <c r="E10" s="92"/>
      <c r="F10" s="92"/>
      <c r="G10" s="94"/>
      <c r="H10" s="95"/>
      <c r="I10" s="95"/>
      <c r="J10" s="95"/>
      <c r="K10" s="112" t="str">
        <f t="shared" si="0"/>
        <v/>
      </c>
      <c r="L10" s="112" t="str">
        <f t="shared" si="1"/>
        <v/>
      </c>
      <c r="M10" s="112" t="str">
        <f t="shared" si="5"/>
        <v/>
      </c>
      <c r="N10" s="116">
        <v>24</v>
      </c>
      <c r="O10" s="114" t="str">
        <f t="shared" si="2"/>
        <v/>
      </c>
      <c r="P10" s="115" t="str">
        <f t="shared" si="3"/>
        <v/>
      </c>
      <c r="Q10" s="115" t="str">
        <f t="shared" si="6"/>
        <v/>
      </c>
      <c r="R10" s="130" t="s">
        <v>26</v>
      </c>
      <c r="S10" s="130"/>
      <c r="T10" s="131"/>
      <c r="U10" s="129" t="str">
        <f t="shared" si="4"/>
        <v/>
      </c>
    </row>
    <row r="11" ht="18" customHeight="1" spans="1:21">
      <c r="A11" s="91">
        <v>7</v>
      </c>
      <c r="B11" s="92" t="s">
        <v>42</v>
      </c>
      <c r="C11" s="92"/>
      <c r="D11" s="92"/>
      <c r="E11" s="92"/>
      <c r="F11" s="92"/>
      <c r="G11" s="94"/>
      <c r="H11" s="95"/>
      <c r="I11" s="95"/>
      <c r="J11" s="95"/>
      <c r="K11" s="112" t="str">
        <f t="shared" si="0"/>
        <v/>
      </c>
      <c r="L11" s="112" t="str">
        <f t="shared" si="1"/>
        <v/>
      </c>
      <c r="M11" s="112" t="str">
        <f t="shared" si="5"/>
        <v/>
      </c>
      <c r="N11" s="113">
        <v>24</v>
      </c>
      <c r="O11" s="114" t="str">
        <f t="shared" si="2"/>
        <v/>
      </c>
      <c r="P11" s="115" t="str">
        <f t="shared" si="3"/>
        <v/>
      </c>
      <c r="Q11" s="115" t="str">
        <f t="shared" si="6"/>
        <v/>
      </c>
      <c r="R11" s="130" t="s">
        <v>26</v>
      </c>
      <c r="S11" s="130"/>
      <c r="T11" s="131"/>
      <c r="U11" s="129" t="str">
        <f t="shared" si="4"/>
        <v/>
      </c>
    </row>
    <row r="12" ht="18" customHeight="1" spans="1:21">
      <c r="A12" s="91">
        <v>8</v>
      </c>
      <c r="B12" s="92" t="s">
        <v>43</v>
      </c>
      <c r="C12" s="92"/>
      <c r="D12" s="92"/>
      <c r="E12" s="92"/>
      <c r="F12" s="92"/>
      <c r="G12" s="94"/>
      <c r="H12" s="95"/>
      <c r="I12" s="95"/>
      <c r="J12" s="95"/>
      <c r="K12" s="112" t="str">
        <f t="shared" ref="K12:K29" si="7">IFERROR(IF(H12,H12*3/10+4.5,""),"")</f>
        <v/>
      </c>
      <c r="L12" s="112" t="str">
        <f t="shared" si="1"/>
        <v/>
      </c>
      <c r="M12" s="112" t="str">
        <f t="shared" si="5"/>
        <v/>
      </c>
      <c r="N12" s="116">
        <v>24</v>
      </c>
      <c r="O12" s="114" t="str">
        <f t="shared" si="2"/>
        <v/>
      </c>
      <c r="P12" s="115" t="str">
        <f t="shared" si="3"/>
        <v/>
      </c>
      <c r="Q12" s="115" t="str">
        <f t="shared" si="6"/>
        <v/>
      </c>
      <c r="R12" s="130" t="s">
        <v>26</v>
      </c>
      <c r="S12" s="130"/>
      <c r="T12" s="131"/>
      <c r="U12" s="129" t="str">
        <f t="shared" si="4"/>
        <v/>
      </c>
    </row>
    <row r="13" ht="18" customHeight="1" spans="1:21">
      <c r="A13" s="91">
        <v>9</v>
      </c>
      <c r="B13" s="92" t="s">
        <v>44</v>
      </c>
      <c r="C13" s="92"/>
      <c r="D13" s="92"/>
      <c r="E13" s="92"/>
      <c r="F13" s="92"/>
      <c r="G13" s="94"/>
      <c r="H13" s="95"/>
      <c r="I13" s="95"/>
      <c r="J13" s="95"/>
      <c r="K13" s="112" t="str">
        <f t="shared" si="7"/>
        <v/>
      </c>
      <c r="L13" s="112" t="str">
        <f t="shared" si="1"/>
        <v/>
      </c>
      <c r="M13" s="112" t="str">
        <f t="shared" si="5"/>
        <v/>
      </c>
      <c r="N13" s="113">
        <v>24</v>
      </c>
      <c r="O13" s="114" t="str">
        <f t="shared" si="2"/>
        <v/>
      </c>
      <c r="P13" s="115" t="str">
        <f t="shared" si="3"/>
        <v/>
      </c>
      <c r="Q13" s="115" t="str">
        <f t="shared" si="6"/>
        <v/>
      </c>
      <c r="R13" s="130" t="s">
        <v>26</v>
      </c>
      <c r="S13" s="130"/>
      <c r="T13" s="131"/>
      <c r="U13" s="129" t="str">
        <f t="shared" si="4"/>
        <v/>
      </c>
    </row>
    <row r="14" ht="18" customHeight="1" spans="1:21">
      <c r="A14" s="91">
        <v>10</v>
      </c>
      <c r="B14" s="92" t="s">
        <v>45</v>
      </c>
      <c r="C14" s="92"/>
      <c r="D14" s="92"/>
      <c r="E14" s="92"/>
      <c r="F14" s="92"/>
      <c r="G14" s="94"/>
      <c r="H14" s="95"/>
      <c r="I14" s="95"/>
      <c r="J14" s="95"/>
      <c r="K14" s="112" t="str">
        <f t="shared" si="7"/>
        <v/>
      </c>
      <c r="L14" s="112" t="str">
        <f t="shared" ref="L14:L29" si="8">IFERROR(IF(I14,I14*4/10+6,""),"")</f>
        <v/>
      </c>
      <c r="M14" s="112" t="str">
        <f t="shared" si="5"/>
        <v/>
      </c>
      <c r="N14" s="116">
        <v>24</v>
      </c>
      <c r="O14" s="114" t="str">
        <f t="shared" si="2"/>
        <v/>
      </c>
      <c r="P14" s="115" t="str">
        <f t="shared" si="3"/>
        <v/>
      </c>
      <c r="Q14" s="115" t="str">
        <f t="shared" si="6"/>
        <v/>
      </c>
      <c r="R14" s="130" t="s">
        <v>26</v>
      </c>
      <c r="S14" s="130"/>
      <c r="T14" s="131"/>
      <c r="U14" s="129" t="str">
        <f t="shared" si="4"/>
        <v/>
      </c>
    </row>
    <row r="15" ht="18" customHeight="1" spans="1:21">
      <c r="A15" s="91">
        <v>11</v>
      </c>
      <c r="B15" s="92" t="s">
        <v>46</v>
      </c>
      <c r="C15" s="92"/>
      <c r="D15" s="92"/>
      <c r="E15" s="92"/>
      <c r="F15" s="92"/>
      <c r="G15" s="94"/>
      <c r="H15" s="95"/>
      <c r="I15" s="95"/>
      <c r="J15" s="95"/>
      <c r="K15" s="112" t="str">
        <f t="shared" si="7"/>
        <v/>
      </c>
      <c r="L15" s="112" t="str">
        <f t="shared" si="8"/>
        <v/>
      </c>
      <c r="M15" s="112" t="str">
        <f t="shared" si="5"/>
        <v/>
      </c>
      <c r="N15" s="113">
        <v>24</v>
      </c>
      <c r="O15" s="114" t="str">
        <f t="shared" si="2"/>
        <v/>
      </c>
      <c r="P15" s="115" t="str">
        <f t="shared" si="3"/>
        <v/>
      </c>
      <c r="Q15" s="115" t="str">
        <f t="shared" si="6"/>
        <v/>
      </c>
      <c r="R15" s="130" t="s">
        <v>26</v>
      </c>
      <c r="S15" s="130"/>
      <c r="T15" s="131"/>
      <c r="U15" s="129" t="str">
        <f t="shared" si="4"/>
        <v/>
      </c>
    </row>
    <row r="16" ht="18" customHeight="1" spans="1:21">
      <c r="A16" s="91">
        <v>12</v>
      </c>
      <c r="B16" s="92" t="s">
        <v>47</v>
      </c>
      <c r="C16" s="92"/>
      <c r="D16" s="92"/>
      <c r="E16" s="92"/>
      <c r="F16" s="92"/>
      <c r="G16" s="94"/>
      <c r="H16" s="95"/>
      <c r="I16" s="95"/>
      <c r="J16" s="95"/>
      <c r="K16" s="112" t="str">
        <f t="shared" si="7"/>
        <v/>
      </c>
      <c r="L16" s="112" t="str">
        <f t="shared" si="8"/>
        <v/>
      </c>
      <c r="M16" s="112" t="str">
        <f t="shared" si="5"/>
        <v/>
      </c>
      <c r="N16" s="116">
        <v>24</v>
      </c>
      <c r="O16" s="114" t="str">
        <f t="shared" si="2"/>
        <v/>
      </c>
      <c r="P16" s="115" t="str">
        <f t="shared" si="3"/>
        <v/>
      </c>
      <c r="Q16" s="115" t="str">
        <f t="shared" si="6"/>
        <v/>
      </c>
      <c r="R16" s="130"/>
      <c r="S16" s="130"/>
      <c r="T16" s="131"/>
      <c r="U16" s="129" t="str">
        <f t="shared" si="4"/>
        <v/>
      </c>
    </row>
    <row r="17" ht="18" customHeight="1" spans="1:21">
      <c r="A17" s="91">
        <v>13</v>
      </c>
      <c r="B17" s="92" t="s">
        <v>48</v>
      </c>
      <c r="C17" s="92"/>
      <c r="D17" s="92"/>
      <c r="E17" s="92"/>
      <c r="F17" s="92"/>
      <c r="G17" s="94"/>
      <c r="H17" s="95"/>
      <c r="I17" s="95"/>
      <c r="J17" s="95"/>
      <c r="K17" s="112" t="str">
        <f t="shared" si="7"/>
        <v/>
      </c>
      <c r="L17" s="112" t="str">
        <f t="shared" si="8"/>
        <v/>
      </c>
      <c r="M17" s="112" t="str">
        <f t="shared" si="5"/>
        <v/>
      </c>
      <c r="N17" s="113">
        <v>24</v>
      </c>
      <c r="O17" s="114" t="str">
        <f t="shared" si="2"/>
        <v/>
      </c>
      <c r="P17" s="115" t="str">
        <f t="shared" si="3"/>
        <v/>
      </c>
      <c r="Q17" s="115" t="str">
        <f t="shared" si="6"/>
        <v/>
      </c>
      <c r="R17" s="130"/>
      <c r="S17" s="130"/>
      <c r="T17" s="131"/>
      <c r="U17" s="129" t="str">
        <f t="shared" si="4"/>
        <v/>
      </c>
    </row>
    <row r="18" ht="18" customHeight="1" spans="1:21">
      <c r="A18" s="91">
        <v>14</v>
      </c>
      <c r="B18" s="92" t="s">
        <v>49</v>
      </c>
      <c r="C18" s="92"/>
      <c r="D18" s="92"/>
      <c r="E18" s="92"/>
      <c r="F18" s="92"/>
      <c r="G18" s="94"/>
      <c r="H18" s="95"/>
      <c r="I18" s="95"/>
      <c r="J18" s="95"/>
      <c r="K18" s="112" t="str">
        <f t="shared" si="7"/>
        <v/>
      </c>
      <c r="L18" s="112" t="str">
        <f t="shared" si="8"/>
        <v/>
      </c>
      <c r="M18" s="112" t="str">
        <f t="shared" ref="M18:M33" si="9">IFERROR(IF(J18,J18*2/10+5,""),"")</f>
        <v/>
      </c>
      <c r="N18" s="116">
        <v>24</v>
      </c>
      <c r="O18" s="114" t="str">
        <f t="shared" si="2"/>
        <v/>
      </c>
      <c r="P18" s="115" t="str">
        <f t="shared" si="3"/>
        <v/>
      </c>
      <c r="Q18" s="115" t="str">
        <f t="shared" si="6"/>
        <v/>
      </c>
      <c r="R18" s="130"/>
      <c r="S18" s="130"/>
      <c r="T18" s="131"/>
      <c r="U18" s="129" t="str">
        <f t="shared" si="4"/>
        <v/>
      </c>
    </row>
    <row r="19" ht="18" customHeight="1" spans="1:21">
      <c r="A19" s="91">
        <v>15</v>
      </c>
      <c r="B19" s="92" t="s">
        <v>50</v>
      </c>
      <c r="C19" s="92"/>
      <c r="D19" s="92"/>
      <c r="E19" s="92"/>
      <c r="F19" s="92"/>
      <c r="G19" s="94"/>
      <c r="H19" s="95"/>
      <c r="I19" s="95"/>
      <c r="J19" s="95"/>
      <c r="K19" s="112" t="str">
        <f t="shared" si="7"/>
        <v/>
      </c>
      <c r="L19" s="112" t="str">
        <f t="shared" si="8"/>
        <v/>
      </c>
      <c r="M19" s="112" t="str">
        <f t="shared" si="9"/>
        <v/>
      </c>
      <c r="N19" s="116">
        <v>24</v>
      </c>
      <c r="O19" s="114" t="str">
        <f t="shared" si="2"/>
        <v/>
      </c>
      <c r="P19" s="115" t="str">
        <f t="shared" si="3"/>
        <v/>
      </c>
      <c r="Q19" s="115" t="str">
        <f t="shared" si="6"/>
        <v/>
      </c>
      <c r="R19" s="130"/>
      <c r="S19" s="130"/>
      <c r="T19" s="131"/>
      <c r="U19" s="129" t="str">
        <f t="shared" si="4"/>
        <v/>
      </c>
    </row>
    <row r="20" ht="18" customHeight="1" spans="1:21">
      <c r="A20" s="91">
        <v>16</v>
      </c>
      <c r="B20" s="92" t="s">
        <v>51</v>
      </c>
      <c r="C20" s="92"/>
      <c r="D20" s="92"/>
      <c r="E20" s="92"/>
      <c r="F20" s="92"/>
      <c r="G20" s="94"/>
      <c r="H20" s="95"/>
      <c r="I20" s="95"/>
      <c r="J20" s="95"/>
      <c r="K20" s="112" t="str">
        <f t="shared" si="7"/>
        <v/>
      </c>
      <c r="L20" s="112" t="str">
        <f t="shared" si="8"/>
        <v/>
      </c>
      <c r="M20" s="112" t="str">
        <f t="shared" si="9"/>
        <v/>
      </c>
      <c r="N20" s="116">
        <v>24</v>
      </c>
      <c r="O20" s="114" t="str">
        <f t="shared" si="2"/>
        <v/>
      </c>
      <c r="P20" s="115" t="str">
        <f t="shared" si="3"/>
        <v/>
      </c>
      <c r="Q20" s="115" t="str">
        <f t="shared" si="6"/>
        <v/>
      </c>
      <c r="R20" s="130"/>
      <c r="S20" s="130"/>
      <c r="T20" s="131"/>
      <c r="U20" s="129" t="str">
        <f t="shared" si="4"/>
        <v/>
      </c>
    </row>
    <row r="21" ht="18" customHeight="1" spans="1:21">
      <c r="A21" s="91">
        <v>17</v>
      </c>
      <c r="B21" s="92" t="s">
        <v>52</v>
      </c>
      <c r="C21" s="92"/>
      <c r="D21" s="92"/>
      <c r="E21" s="92"/>
      <c r="F21" s="92"/>
      <c r="G21" s="94"/>
      <c r="H21" s="95"/>
      <c r="I21" s="95"/>
      <c r="J21" s="95"/>
      <c r="K21" s="112" t="str">
        <f t="shared" si="7"/>
        <v/>
      </c>
      <c r="L21" s="112" t="str">
        <f t="shared" si="8"/>
        <v/>
      </c>
      <c r="M21" s="112" t="str">
        <f t="shared" si="9"/>
        <v/>
      </c>
      <c r="N21" s="113">
        <v>24</v>
      </c>
      <c r="O21" s="114" t="str">
        <f t="shared" si="2"/>
        <v/>
      </c>
      <c r="P21" s="115" t="str">
        <f t="shared" si="3"/>
        <v/>
      </c>
      <c r="Q21" s="115" t="str">
        <f t="shared" si="6"/>
        <v/>
      </c>
      <c r="R21" s="130"/>
      <c r="S21" s="130"/>
      <c r="T21" s="131"/>
      <c r="U21" s="129" t="str">
        <f t="shared" si="4"/>
        <v/>
      </c>
    </row>
    <row r="22" ht="18" customHeight="1" spans="1:21">
      <c r="A22" s="91">
        <v>18</v>
      </c>
      <c r="B22" s="92" t="s">
        <v>53</v>
      </c>
      <c r="C22" s="92"/>
      <c r="D22" s="92"/>
      <c r="E22" s="92"/>
      <c r="F22" s="92"/>
      <c r="G22" s="94"/>
      <c r="H22" s="95"/>
      <c r="I22" s="95"/>
      <c r="J22" s="95"/>
      <c r="K22" s="112" t="str">
        <f t="shared" si="7"/>
        <v/>
      </c>
      <c r="L22" s="112" t="str">
        <f t="shared" si="8"/>
        <v/>
      </c>
      <c r="M22" s="112" t="str">
        <f t="shared" si="9"/>
        <v/>
      </c>
      <c r="N22" s="116">
        <v>24</v>
      </c>
      <c r="O22" s="114" t="str">
        <f t="shared" si="2"/>
        <v/>
      </c>
      <c r="P22" s="115" t="str">
        <f t="shared" si="3"/>
        <v/>
      </c>
      <c r="Q22" s="115" t="str">
        <f t="shared" si="6"/>
        <v/>
      </c>
      <c r="R22" s="130"/>
      <c r="S22" s="130"/>
      <c r="T22" s="131"/>
      <c r="U22" s="129" t="str">
        <f t="shared" si="4"/>
        <v/>
      </c>
    </row>
    <row r="23" ht="18" customHeight="1" spans="1:21">
      <c r="A23" s="91">
        <v>19</v>
      </c>
      <c r="B23" s="92" t="s">
        <v>54</v>
      </c>
      <c r="C23" s="92"/>
      <c r="D23" s="92"/>
      <c r="E23" s="92"/>
      <c r="F23" s="92"/>
      <c r="G23" s="94"/>
      <c r="H23" s="95"/>
      <c r="I23" s="95"/>
      <c r="J23" s="95"/>
      <c r="K23" s="112" t="str">
        <f t="shared" si="7"/>
        <v/>
      </c>
      <c r="L23" s="112" t="str">
        <f t="shared" si="8"/>
        <v/>
      </c>
      <c r="M23" s="112" t="str">
        <f t="shared" si="9"/>
        <v/>
      </c>
      <c r="N23" s="113">
        <v>24</v>
      </c>
      <c r="O23" s="114" t="str">
        <f t="shared" si="2"/>
        <v/>
      </c>
      <c r="P23" s="115" t="str">
        <f t="shared" si="3"/>
        <v/>
      </c>
      <c r="Q23" s="115" t="str">
        <f t="shared" si="6"/>
        <v/>
      </c>
      <c r="R23" s="130"/>
      <c r="S23" s="130"/>
      <c r="T23" s="131"/>
      <c r="U23" s="129" t="str">
        <f t="shared" si="4"/>
        <v/>
      </c>
    </row>
    <row r="24" ht="18" customHeight="1" spans="1:21">
      <c r="A24" s="91">
        <v>20</v>
      </c>
      <c r="B24" s="92" t="s">
        <v>55</v>
      </c>
      <c r="C24" s="92"/>
      <c r="D24" s="92"/>
      <c r="E24" s="92"/>
      <c r="F24" s="92"/>
      <c r="G24" s="94"/>
      <c r="H24" s="95"/>
      <c r="I24" s="95"/>
      <c r="J24" s="95"/>
      <c r="K24" s="112" t="str">
        <f t="shared" si="7"/>
        <v/>
      </c>
      <c r="L24" s="112" t="str">
        <f t="shared" si="8"/>
        <v/>
      </c>
      <c r="M24" s="112" t="str">
        <f t="shared" si="9"/>
        <v/>
      </c>
      <c r="N24" s="116">
        <v>24</v>
      </c>
      <c r="O24" s="114" t="str">
        <f t="shared" si="2"/>
        <v/>
      </c>
      <c r="P24" s="115" t="str">
        <f t="shared" si="3"/>
        <v/>
      </c>
      <c r="Q24" s="115" t="str">
        <f t="shared" si="6"/>
        <v/>
      </c>
      <c r="R24" s="130"/>
      <c r="S24" s="130"/>
      <c r="T24" s="131"/>
      <c r="U24" s="129" t="str">
        <f t="shared" si="4"/>
        <v/>
      </c>
    </row>
    <row r="25" ht="18" customHeight="1" spans="1:21">
      <c r="A25" s="91">
        <v>21</v>
      </c>
      <c r="B25" s="92"/>
      <c r="C25" s="92"/>
      <c r="D25" s="92"/>
      <c r="E25" s="92"/>
      <c r="F25" s="92"/>
      <c r="G25" s="94"/>
      <c r="H25" s="95"/>
      <c r="I25" s="95"/>
      <c r="J25" s="95"/>
      <c r="K25" s="112" t="str">
        <f t="shared" si="7"/>
        <v/>
      </c>
      <c r="L25" s="112" t="str">
        <f t="shared" si="8"/>
        <v/>
      </c>
      <c r="M25" s="112" t="str">
        <f t="shared" si="9"/>
        <v/>
      </c>
      <c r="N25" s="116">
        <v>24</v>
      </c>
      <c r="O25" s="114" t="str">
        <f t="shared" si="2"/>
        <v/>
      </c>
      <c r="P25" s="115" t="str">
        <f t="shared" si="3"/>
        <v/>
      </c>
      <c r="Q25" s="115" t="str">
        <f t="shared" si="6"/>
        <v/>
      </c>
      <c r="R25" s="130"/>
      <c r="S25" s="130"/>
      <c r="T25" s="131"/>
      <c r="U25" s="129" t="str">
        <f t="shared" si="4"/>
        <v/>
      </c>
    </row>
    <row r="26" ht="18" customHeight="1" spans="1:21">
      <c r="A26" s="91">
        <v>22</v>
      </c>
      <c r="B26" s="92"/>
      <c r="C26" s="92"/>
      <c r="D26" s="92"/>
      <c r="E26" s="92"/>
      <c r="F26" s="92"/>
      <c r="G26" s="94"/>
      <c r="H26" s="95"/>
      <c r="I26" s="95"/>
      <c r="J26" s="95"/>
      <c r="K26" s="112" t="str">
        <f t="shared" si="7"/>
        <v/>
      </c>
      <c r="L26" s="112" t="str">
        <f t="shared" si="8"/>
        <v/>
      </c>
      <c r="M26" s="112" t="str">
        <f t="shared" si="9"/>
        <v/>
      </c>
      <c r="N26" s="116">
        <v>24</v>
      </c>
      <c r="O26" s="114" t="str">
        <f t="shared" si="2"/>
        <v/>
      </c>
      <c r="P26" s="115" t="str">
        <f t="shared" si="3"/>
        <v/>
      </c>
      <c r="Q26" s="115" t="str">
        <f t="shared" si="6"/>
        <v/>
      </c>
      <c r="R26" s="130"/>
      <c r="S26" s="130"/>
      <c r="T26" s="131"/>
      <c r="U26" s="129" t="str">
        <f t="shared" si="4"/>
        <v/>
      </c>
    </row>
    <row r="27" ht="18" customHeight="1" spans="1:21">
      <c r="A27" s="91">
        <v>23</v>
      </c>
      <c r="B27" s="92"/>
      <c r="C27" s="92"/>
      <c r="D27" s="92"/>
      <c r="E27" s="92"/>
      <c r="F27" s="92"/>
      <c r="G27" s="94"/>
      <c r="H27" s="95"/>
      <c r="I27" s="95"/>
      <c r="J27" s="95"/>
      <c r="K27" s="112" t="str">
        <f t="shared" si="7"/>
        <v/>
      </c>
      <c r="L27" s="112" t="str">
        <f t="shared" si="8"/>
        <v/>
      </c>
      <c r="M27" s="112" t="str">
        <f t="shared" si="9"/>
        <v/>
      </c>
      <c r="N27" s="113">
        <v>24</v>
      </c>
      <c r="O27" s="114" t="str">
        <f t="shared" si="2"/>
        <v/>
      </c>
      <c r="P27" s="115" t="str">
        <f t="shared" si="3"/>
        <v/>
      </c>
      <c r="Q27" s="115" t="str">
        <f t="shared" si="6"/>
        <v/>
      </c>
      <c r="R27" s="130"/>
      <c r="S27" s="130"/>
      <c r="T27" s="131"/>
      <c r="U27" s="129" t="str">
        <f t="shared" si="4"/>
        <v/>
      </c>
    </row>
    <row r="28" ht="18" customHeight="1" spans="1:21">
      <c r="A28" s="91">
        <v>24</v>
      </c>
      <c r="B28" s="92"/>
      <c r="C28" s="92"/>
      <c r="D28" s="92"/>
      <c r="E28" s="92"/>
      <c r="F28" s="92"/>
      <c r="G28" s="94"/>
      <c r="H28" s="95"/>
      <c r="I28" s="95"/>
      <c r="J28" s="95"/>
      <c r="K28" s="112" t="str">
        <f t="shared" si="7"/>
        <v/>
      </c>
      <c r="L28" s="112" t="str">
        <f t="shared" si="8"/>
        <v/>
      </c>
      <c r="M28" s="112" t="str">
        <f t="shared" si="9"/>
        <v/>
      </c>
      <c r="N28" s="116">
        <v>24</v>
      </c>
      <c r="O28" s="114" t="str">
        <f t="shared" si="2"/>
        <v/>
      </c>
      <c r="P28" s="115" t="str">
        <f t="shared" si="3"/>
        <v/>
      </c>
      <c r="Q28" s="115" t="str">
        <f t="shared" si="6"/>
        <v/>
      </c>
      <c r="R28" s="130"/>
      <c r="S28" s="130"/>
      <c r="T28" s="131"/>
      <c r="U28" s="129" t="str">
        <f t="shared" si="4"/>
        <v/>
      </c>
    </row>
    <row r="29" ht="18" customHeight="1" spans="1:21">
      <c r="A29" s="96">
        <v>25</v>
      </c>
      <c r="B29" s="97"/>
      <c r="C29" s="97"/>
      <c r="D29" s="97"/>
      <c r="E29" s="97"/>
      <c r="F29" s="97"/>
      <c r="G29" s="98"/>
      <c r="H29" s="99"/>
      <c r="I29" s="99"/>
      <c r="J29" s="99"/>
      <c r="K29" s="117" t="str">
        <f t="shared" si="7"/>
        <v/>
      </c>
      <c r="L29" s="117" t="str">
        <f t="shared" si="8"/>
        <v/>
      </c>
      <c r="M29" s="117" t="str">
        <f t="shared" si="9"/>
        <v/>
      </c>
      <c r="N29" s="118">
        <v>24</v>
      </c>
      <c r="O29" s="119" t="str">
        <f t="shared" si="2"/>
        <v/>
      </c>
      <c r="P29" s="120" t="str">
        <f t="shared" si="3"/>
        <v/>
      </c>
      <c r="Q29" s="120" t="str">
        <f t="shared" si="6"/>
        <v/>
      </c>
      <c r="R29" s="132"/>
      <c r="S29" s="132"/>
      <c r="T29" s="133"/>
      <c r="U29" s="134" t="str">
        <f t="shared" si="4"/>
        <v/>
      </c>
    </row>
    <row r="31" spans="2:2">
      <c r="B31" s="66" t="s">
        <v>56</v>
      </c>
    </row>
    <row r="32" spans="2:2">
      <c r="B32" s="66" t="s">
        <v>57</v>
      </c>
    </row>
    <row r="33" spans="2:2">
      <c r="B33" s="66" t="s">
        <v>58</v>
      </c>
    </row>
    <row r="34" spans="2:2">
      <c r="B34" s="100" t="s">
        <v>59</v>
      </c>
    </row>
  </sheetData>
  <mergeCells count="15">
    <mergeCell ref="A3:A4"/>
    <mergeCell ref="B3:B4"/>
    <mergeCell ref="C3:C4"/>
    <mergeCell ref="D3:D4"/>
    <mergeCell ref="E3:E4"/>
    <mergeCell ref="F3:F4"/>
    <mergeCell ref="G3:G4"/>
    <mergeCell ref="N3:N4"/>
    <mergeCell ref="O3:O4"/>
    <mergeCell ref="P3:P4"/>
    <mergeCell ref="Q3:Q4"/>
    <mergeCell ref="R3:R4"/>
    <mergeCell ref="S3:S4"/>
    <mergeCell ref="T3:T4"/>
    <mergeCell ref="U3:U4"/>
  </mergeCells>
  <pageMargins left="0.25" right="0.25" top="0.314583333333333" bottom="0.0784722222222222" header="0.298611111111111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tabSelected="1" zoomScale="80" zoomScaleNormal="80" workbookViewId="0">
      <selection activeCell="D34" sqref="D34"/>
    </sheetView>
  </sheetViews>
  <sheetFormatPr defaultColWidth="9" defaultRowHeight="16.5"/>
  <cols>
    <col min="1" max="1" width="16.4" style="2" customWidth="1"/>
    <col min="2" max="2" width="13.125" style="2" customWidth="1"/>
    <col min="3" max="3" width="19.0583333333333" style="2" customWidth="1"/>
    <col min="4" max="4" width="36.5583333333333" style="2" customWidth="1"/>
    <col min="5" max="5" width="13.05" style="2" customWidth="1"/>
    <col min="6" max="6" width="11.8" style="2" customWidth="1"/>
    <col min="7" max="7" width="15.625" style="2" customWidth="1"/>
    <col min="8" max="8" width="13.9" style="2" customWidth="1"/>
    <col min="9" max="9" width="9" style="2"/>
    <col min="10" max="10" width="10.375" style="2"/>
    <col min="11" max="16384" width="9" style="2"/>
  </cols>
  <sheetData>
    <row r="1" ht="51" spans="1:8">
      <c r="A1" s="3"/>
      <c r="B1" s="3"/>
      <c r="C1" s="3"/>
      <c r="D1" s="4" t="s">
        <v>60</v>
      </c>
      <c r="E1" s="5"/>
      <c r="F1" s="3"/>
      <c r="G1" s="6" t="s">
        <v>61</v>
      </c>
      <c r="H1" s="3"/>
    </row>
    <row r="2" ht="10" customHeight="1" spans="1:8">
      <c r="A2" s="7"/>
      <c r="B2" s="7"/>
      <c r="C2" s="7"/>
      <c r="D2" s="7"/>
      <c r="G2" s="8"/>
      <c r="H2" s="8"/>
    </row>
    <row r="3" ht="29" customHeight="1" spans="1:8">
      <c r="A3" s="9"/>
      <c r="B3" s="9"/>
      <c r="C3" s="9"/>
      <c r="D3" s="10" t="s">
        <v>62</v>
      </c>
      <c r="E3" s="11"/>
      <c r="F3" s="11" t="s">
        <v>63</v>
      </c>
      <c r="G3" s="12" t="s">
        <v>64</v>
      </c>
      <c r="H3" s="9"/>
    </row>
    <row r="4" ht="9" customHeight="1"/>
    <row r="5" ht="19" customHeight="1" spans="1:8">
      <c r="A5" s="13" t="s">
        <v>65</v>
      </c>
      <c r="B5" s="14"/>
      <c r="C5" s="14"/>
      <c r="D5" s="15"/>
      <c r="E5" s="16" t="s">
        <v>66</v>
      </c>
      <c r="F5" s="16"/>
      <c r="G5" s="17">
        <f ca="1">TODAY()</f>
        <v>44295</v>
      </c>
      <c r="H5" s="17"/>
    </row>
    <row r="6" ht="19" customHeight="1" spans="1:8">
      <c r="A6" s="13" t="s">
        <v>67</v>
      </c>
      <c r="B6" s="18"/>
      <c r="C6" s="18"/>
      <c r="D6" s="15"/>
      <c r="E6" s="16" t="s">
        <v>68</v>
      </c>
      <c r="F6" s="16"/>
      <c r="G6" s="18" t="s">
        <v>69</v>
      </c>
      <c r="H6" s="18"/>
    </row>
    <row r="7" ht="19" customHeight="1" spans="1:8">
      <c r="A7" s="13" t="s">
        <v>70</v>
      </c>
      <c r="B7" s="18"/>
      <c r="C7" s="18"/>
      <c r="D7" s="15"/>
      <c r="E7" s="16" t="s">
        <v>71</v>
      </c>
      <c r="F7" s="16"/>
      <c r="G7" s="18"/>
      <c r="H7" s="18"/>
    </row>
    <row r="8" spans="1:8">
      <c r="A8" s="13" t="s">
        <v>72</v>
      </c>
      <c r="B8" s="18"/>
      <c r="C8" s="18"/>
      <c r="D8" s="15"/>
      <c r="E8" s="16" t="s">
        <v>70</v>
      </c>
      <c r="F8" s="16"/>
      <c r="G8" s="18"/>
      <c r="H8" s="18"/>
    </row>
    <row r="9" ht="9" customHeight="1"/>
    <row r="10" ht="22" customHeight="1" spans="1:10">
      <c r="A10" s="19" t="s">
        <v>73</v>
      </c>
      <c r="B10" s="20" t="s">
        <v>74</v>
      </c>
      <c r="C10" s="20" t="s">
        <v>75</v>
      </c>
      <c r="D10" s="20" t="s">
        <v>76</v>
      </c>
      <c r="E10" s="20" t="s">
        <v>77</v>
      </c>
      <c r="F10" s="20" t="s">
        <v>78</v>
      </c>
      <c r="G10" s="20" t="s">
        <v>79</v>
      </c>
      <c r="H10" s="21" t="s">
        <v>80</v>
      </c>
      <c r="J10" s="63" t="s">
        <v>81</v>
      </c>
    </row>
    <row r="11" ht="38" customHeight="1" spans="1:10">
      <c r="A11" s="22">
        <v>1</v>
      </c>
      <c r="B11" s="23" t="s">
        <v>21</v>
      </c>
      <c r="C11" s="24"/>
      <c r="D11" s="25" t="str">
        <f>IFERROR(VLOOKUP(B11,中文产品信息记录表!$B$3:C$496,COLUMN(B5),FALSE),"")&amp;" "&amp;IFERROR(VLOOKUP(B11,中文产品信息记录表!$B$3:E$496,4,FALSE),"")&amp;" "&amp;IF(B11&lt;&gt;"","material:","")&amp;" "&amp;IFERROR(VLOOKUP(B11,中文产品信息记录表!$B$3:F$496,5,FALSE),"")&amp;"
"&amp;IF(B11&lt;&gt;"","HS code","")&amp;IFERROR(VLOOKUP(B11,中文产品信息记录表!$B$3:R$500,17,FALSE),"")</f>
        <v>ceramic mug 500ml material: ceramic
HS code7013****</v>
      </c>
      <c r="E11" s="26">
        <v>1008</v>
      </c>
      <c r="F11" s="27">
        <f>IFERROR(E11/VLOOKUP(B11,中文产品信息记录表!$B$5:$N$500,13,FALSE),"")</f>
        <v>42</v>
      </c>
      <c r="G11" s="28">
        <f>IFERROR(VLOOKUP(B11,中文产品信息记录表!$B$5:$U$496,20,FALSE)/$J$11,"")</f>
        <v>1.49640287769784</v>
      </c>
      <c r="H11" s="29">
        <f>IFERROR(G11*E11,"")</f>
        <v>1508.37410071942</v>
      </c>
      <c r="J11" s="2">
        <v>6.95</v>
      </c>
    </row>
    <row r="12" ht="20" customHeight="1" spans="1:8">
      <c r="A12" s="30">
        <v>2</v>
      </c>
      <c r="B12" s="31"/>
      <c r="C12" s="32"/>
      <c r="D12" s="25" t="str">
        <f>IFERROR(VLOOKUP(B12,中文产品信息记录表!$B$3:C$496,COLUMN(B6),FALSE),"")&amp;" "&amp;IFERROR(VLOOKUP(B12,中文产品信息记录表!$B$3:E$496,4,FALSE),"")&amp;" "&amp;IF(B12&lt;&gt;"","material:","")&amp;" "&amp;IFERROR(VLOOKUP(B12,中文产品信息记录表!$B$3:F$496,5,FALSE),"")&amp;"
"&amp;IF(B12&lt;&gt;"","HS code","")&amp;IFERROR(VLOOKUP(B12,中文产品信息记录表!$B$3:R$500,17,FALSE),"")</f>
        <v>   
</v>
      </c>
      <c r="E12" s="33"/>
      <c r="F12" s="27" t="str">
        <f>IFERROR(E12/VLOOKUP(B12,中文产品信息记录表!$B$5:$N$500,13,FALSE),"")</f>
        <v/>
      </c>
      <c r="G12" s="28" t="str">
        <f>IFERROR(VLOOKUP(B12,中文产品信息记录表!$B$5:$U$496,20,FALSE)/$J$11,"")</f>
        <v/>
      </c>
      <c r="H12" s="34" t="str">
        <f t="shared" ref="H11:H21" si="0">IFERROR(G12*E12,"")</f>
        <v/>
      </c>
    </row>
    <row r="13" ht="19" customHeight="1" spans="1:10">
      <c r="A13" s="30">
        <v>3</v>
      </c>
      <c r="B13" s="31"/>
      <c r="C13" s="32"/>
      <c r="D13" s="25" t="str">
        <f>IFERROR(VLOOKUP(B13,中文产品信息记录表!$B$3:C$496,COLUMN(B7),FALSE),"")&amp;" "&amp;IFERROR(VLOOKUP(B13,中文产品信息记录表!$B$3:E$496,4,FALSE),"")&amp;" "&amp;IF(B13&lt;&gt;"","material:","")&amp;" "&amp;IFERROR(VLOOKUP(B13,中文产品信息记录表!$B$3:F$496,5,FALSE),"")&amp;"
"&amp;IF(B13&lt;&gt;"","HS code","")&amp;IFERROR(VLOOKUP(B13,中文产品信息记录表!$B$3:R$500,17,FALSE),"")</f>
        <v>   
</v>
      </c>
      <c r="E13" s="33"/>
      <c r="F13" s="27" t="str">
        <f>IFERROR(E13/VLOOKUP(B13,中文产品信息记录表!$B$5:$N$500,13,FALSE),"")</f>
        <v/>
      </c>
      <c r="G13" s="28" t="str">
        <f>IFERROR(VLOOKUP(B13,中文产品信息记录表!$B$5:$U$496,20,FALSE)/$J$11,"")</f>
        <v/>
      </c>
      <c r="H13" s="34" t="str">
        <f t="shared" si="0"/>
        <v/>
      </c>
      <c r="J13" s="2" t="str">
        <f>IF(B12&lt;&gt;"","material:","")</f>
        <v/>
      </c>
    </row>
    <row r="14" ht="19" customHeight="1" spans="1:10">
      <c r="A14" s="30">
        <v>4</v>
      </c>
      <c r="B14" s="31"/>
      <c r="C14" s="32"/>
      <c r="D14" s="25" t="str">
        <f>IFERROR(VLOOKUP(B14,中文产品信息记录表!$B$3:C$496,COLUMN(B8),FALSE),"")&amp;" "&amp;IFERROR(VLOOKUP(B14,中文产品信息记录表!$B$3:E$496,4,FALSE),"")&amp;" "&amp;IF(B14&lt;&gt;"","material:","")&amp;" "&amp;IFERROR(VLOOKUP(B14,中文产品信息记录表!$B$3:F$496,5,FALSE),"")&amp;"
"&amp;IF(B14&lt;&gt;"","HS code","")&amp;IFERROR(VLOOKUP(B14,中文产品信息记录表!$B$3:R$500,17,FALSE),"")</f>
        <v>   
</v>
      </c>
      <c r="E14" s="33"/>
      <c r="F14" s="27" t="str">
        <f>IFERROR(E14/VLOOKUP(B14,中文产品信息记录表!$B$5:$N$500,13,FALSE),"")</f>
        <v/>
      </c>
      <c r="G14" s="28" t="str">
        <f>IFERROR(VLOOKUP(B14,中文产品信息记录表!$B$5:$U$496,20,FALSE)/$J$11,"")</f>
        <v/>
      </c>
      <c r="H14" s="34" t="str">
        <f t="shared" si="0"/>
        <v/>
      </c>
      <c r="J14" s="2" t="str">
        <f t="shared" ref="J13:J23" si="1">IF(B13&lt;&gt;"","material:","")</f>
        <v/>
      </c>
    </row>
    <row r="15" ht="17" customHeight="1" spans="1:10">
      <c r="A15" s="30">
        <v>5</v>
      </c>
      <c r="B15" s="31"/>
      <c r="C15" s="32"/>
      <c r="D15" s="25" t="str">
        <f>IFERROR(VLOOKUP(B15,中文产品信息记录表!$B$3:C$496,COLUMN(B9),FALSE),"")&amp;" "&amp;IFERROR(VLOOKUP(B15,中文产品信息记录表!$B$3:E$496,4,FALSE),"")&amp;" "&amp;IF(B15&lt;&gt;"","material:","")&amp;" "&amp;IFERROR(VLOOKUP(B15,中文产品信息记录表!$B$3:F$496,5,FALSE),"")&amp;"
"&amp;IF(B15&lt;&gt;"","HS code","")&amp;IFERROR(VLOOKUP(B15,中文产品信息记录表!$B$3:R$500,17,FALSE),"")</f>
        <v>   
</v>
      </c>
      <c r="E15" s="33"/>
      <c r="F15" s="27" t="str">
        <f>IFERROR(E15/VLOOKUP(B15,中文产品信息记录表!$B$5:$N$500,13,FALSE),"")</f>
        <v/>
      </c>
      <c r="G15" s="28" t="str">
        <f>IFERROR(VLOOKUP(B15,中文产品信息记录表!$B$5:$U$496,20,FALSE)/$J$11,"")</f>
        <v/>
      </c>
      <c r="H15" s="34" t="str">
        <f t="shared" si="0"/>
        <v/>
      </c>
      <c r="J15" s="2" t="str">
        <f t="shared" si="1"/>
        <v/>
      </c>
    </row>
    <row r="16" ht="19" customHeight="1" spans="1:10">
      <c r="A16" s="30">
        <v>6</v>
      </c>
      <c r="B16" s="31"/>
      <c r="C16" s="32"/>
      <c r="D16" s="25" t="str">
        <f>IFERROR(VLOOKUP(B16,中文产品信息记录表!$B$3:C$496,COLUMN(B10),FALSE),"")&amp;" "&amp;IFERROR(VLOOKUP(B16,中文产品信息记录表!$B$3:E$496,4,FALSE),"")&amp;" "&amp;IF(B16&lt;&gt;"","material:","")&amp;" "&amp;IFERROR(VLOOKUP(B16,中文产品信息记录表!$B$3:F$496,5,FALSE),"")&amp;"
"&amp;IF(B16&lt;&gt;"","HS code","")&amp;IFERROR(VLOOKUP(B16,中文产品信息记录表!$B$3:R$500,17,FALSE),"")</f>
        <v>   
</v>
      </c>
      <c r="E16" s="33"/>
      <c r="F16" s="27" t="str">
        <f>IFERROR(E16/VLOOKUP(B16,中文产品信息记录表!$B$5:$N$500,13,FALSE),"")</f>
        <v/>
      </c>
      <c r="G16" s="28" t="str">
        <f>IFERROR(VLOOKUP(B16,中文产品信息记录表!$B$5:$U$496,20,FALSE)/$J$11,"")</f>
        <v/>
      </c>
      <c r="H16" s="34" t="str">
        <f t="shared" si="0"/>
        <v/>
      </c>
      <c r="J16" s="2" t="str">
        <f t="shared" si="1"/>
        <v/>
      </c>
    </row>
    <row r="17" ht="19" customHeight="1" spans="1:10">
      <c r="A17" s="30">
        <v>7</v>
      </c>
      <c r="B17" s="31"/>
      <c r="C17" s="32"/>
      <c r="D17" s="25" t="str">
        <f>IFERROR(VLOOKUP(B17,中文产品信息记录表!$B$3:C$496,COLUMN(B11),FALSE),"")&amp;" "&amp;IFERROR(VLOOKUP(B17,中文产品信息记录表!$B$3:E$496,4,FALSE),"")&amp;" "&amp;IF(B17&lt;&gt;"","material:","")&amp;" "&amp;IFERROR(VLOOKUP(B17,中文产品信息记录表!$B$3:F$496,5,FALSE),"")&amp;"
"&amp;IF(B17&lt;&gt;"","HS code","")&amp;IFERROR(VLOOKUP(B17,中文产品信息记录表!$B$3:R$500,17,FALSE),"")</f>
        <v>   
</v>
      </c>
      <c r="E17" s="33"/>
      <c r="F17" s="27" t="str">
        <f>IFERROR(E17/VLOOKUP(B17,中文产品信息记录表!$B$5:$N$500,13,FALSE),"")</f>
        <v/>
      </c>
      <c r="G17" s="28" t="str">
        <f>IFERROR(VLOOKUP(B17,中文产品信息记录表!$B$5:$U$496,20,FALSE)/$J$11,"")</f>
        <v/>
      </c>
      <c r="H17" s="34" t="str">
        <f t="shared" si="0"/>
        <v/>
      </c>
      <c r="J17" s="2" t="str">
        <f t="shared" si="1"/>
        <v/>
      </c>
    </row>
    <row r="18" ht="19" customHeight="1" spans="1:10">
      <c r="A18" s="30">
        <v>8</v>
      </c>
      <c r="B18" s="31"/>
      <c r="C18" s="32"/>
      <c r="D18" s="25" t="str">
        <f>IFERROR(VLOOKUP(B18,中文产品信息记录表!$B$3:C$496,COLUMN(B12),FALSE),"")&amp;" "&amp;IFERROR(VLOOKUP(B18,中文产品信息记录表!$B$3:E$496,4,FALSE),"")&amp;" "&amp;IF(B18&lt;&gt;"","material:","")&amp;" "&amp;IFERROR(VLOOKUP(B18,中文产品信息记录表!$B$3:F$496,5,FALSE),"")&amp;"
"&amp;IF(B18&lt;&gt;"","HS code","")&amp;IFERROR(VLOOKUP(B18,中文产品信息记录表!$B$3:R$500,17,FALSE),"")</f>
        <v>   
</v>
      </c>
      <c r="E18" s="33"/>
      <c r="F18" s="27" t="str">
        <f>IFERROR(E18/VLOOKUP(B18,中文产品信息记录表!$B$5:$N$500,13,FALSE),"")</f>
        <v/>
      </c>
      <c r="G18" s="28" t="str">
        <f>IFERROR(VLOOKUP(B18,中文产品信息记录表!$B$5:$U$496,20,FALSE)/$J$11,"")</f>
        <v/>
      </c>
      <c r="H18" s="34" t="str">
        <f t="shared" si="0"/>
        <v/>
      </c>
      <c r="J18" s="2" t="str">
        <f t="shared" si="1"/>
        <v/>
      </c>
    </row>
    <row r="19" ht="19" customHeight="1" spans="1:10">
      <c r="A19" s="35">
        <v>9</v>
      </c>
      <c r="B19" s="36"/>
      <c r="C19" s="37"/>
      <c r="D19" s="38" t="str">
        <f>IFERROR(VLOOKUP(B19,中文产品信息记录表!$B$3:C$496,COLUMN(B13),FALSE),"")&amp;" "&amp;IFERROR(VLOOKUP(B19,中文产品信息记录表!$B$3:E$496,4,FALSE),"")&amp;" "&amp;IF(B19&lt;&gt;"","material:","")&amp;" "&amp;IFERROR(VLOOKUP(B19,中文产品信息记录表!$B$3:F$496,5,FALSE),"")&amp;"
"&amp;IF(B19&lt;&gt;"","HS code","")&amp;IFERROR(VLOOKUP(B19,中文产品信息记录表!$B$3:R$500,17,FALSE),"")</f>
        <v>   
</v>
      </c>
      <c r="E19" s="39"/>
      <c r="F19" s="40" t="str">
        <f>IFERROR(E19/VLOOKUP(B19,中文产品信息记录表!$B$5:$N$500,13,FALSE),"")</f>
        <v/>
      </c>
      <c r="G19" s="41" t="str">
        <f>IFERROR(VLOOKUP(B19,中文产品信息记录表!$B$5:$U$496,20,FALSE)/$J$11,"")</f>
        <v/>
      </c>
      <c r="H19" s="42" t="str">
        <f t="shared" si="0"/>
        <v/>
      </c>
      <c r="J19" s="2" t="str">
        <f t="shared" si="1"/>
        <v/>
      </c>
    </row>
    <row r="20" ht="22" customHeight="1" spans="2:10">
      <c r="B20"/>
      <c r="C20"/>
      <c r="D20" s="43" t="s">
        <v>82</v>
      </c>
      <c r="E20" s="44" t="str">
        <f>SUM(E11:E19)&amp;" "&amp;RIGHT(E10,5)</f>
        <v>1008 units</v>
      </c>
      <c r="F20" s="45" t="str">
        <f>SUM(F11:F19)&amp;" "&amp;RIGHT(F10,4)</f>
        <v>42 ctns</v>
      </c>
      <c r="G20" s="45"/>
      <c r="H20" s="46">
        <f>SUM(H11:H19)</f>
        <v>1508.37410071942</v>
      </c>
      <c r="J20" s="2" t="str">
        <f t="shared" si="1"/>
        <v/>
      </c>
    </row>
    <row r="21" s="1" customFormat="1" ht="21" customHeight="1" spans="2:13">
      <c r="B21"/>
      <c r="C21"/>
      <c r="D21" s="47" t="s">
        <v>83</v>
      </c>
      <c r="E21" s="48" t="s">
        <v>84</v>
      </c>
      <c r="F21" s="48"/>
      <c r="G21" s="48"/>
      <c r="H21" s="49"/>
      <c r="I21"/>
      <c r="J21" s="2" t="str">
        <f t="shared" si="1"/>
        <v/>
      </c>
      <c r="K21"/>
      <c r="L21"/>
      <c r="M21"/>
    </row>
    <row r="22" spans="1:13">
      <c r="A22" s="50" t="s">
        <v>85</v>
      </c>
      <c r="B22" s="51"/>
      <c r="C22" s="52"/>
      <c r="D22" s="52"/>
      <c r="E22" s="53"/>
      <c r="F22" s="53"/>
      <c r="G22" s="53"/>
      <c r="H22" s="54"/>
      <c r="I22"/>
      <c r="J22" s="2" t="str">
        <f t="shared" si="1"/>
        <v/>
      </c>
      <c r="K22"/>
      <c r="L22"/>
      <c r="M22"/>
    </row>
    <row r="23" spans="1:13">
      <c r="A23" s="55" t="s">
        <v>86</v>
      </c>
      <c r="B23" s="56"/>
      <c r="C23" s="57"/>
      <c r="D23" s="57"/>
      <c r="E23" s="57"/>
      <c r="F23" s="57"/>
      <c r="G23" s="57"/>
      <c r="H23" s="58"/>
      <c r="I23"/>
      <c r="J23" s="2" t="str">
        <f t="shared" si="1"/>
        <v/>
      </c>
      <c r="K23"/>
      <c r="L23"/>
      <c r="M23"/>
    </row>
    <row r="24" spans="1:13">
      <c r="A24" s="55" t="s">
        <v>87</v>
      </c>
      <c r="B24" s="56"/>
      <c r="C24" s="56" t="s">
        <v>88</v>
      </c>
      <c r="D24" s="57"/>
      <c r="E24" s="57"/>
      <c r="F24" s="57"/>
      <c r="G24" s="57"/>
      <c r="H24" s="58"/>
      <c r="I24"/>
      <c r="J24"/>
      <c r="K24"/>
      <c r="L24"/>
      <c r="M24"/>
    </row>
    <row r="25" spans="1:13">
      <c r="A25" s="55" t="s">
        <v>89</v>
      </c>
      <c r="B25" s="56"/>
      <c r="C25" s="56" t="s">
        <v>90</v>
      </c>
      <c r="D25" s="57"/>
      <c r="E25" s="57"/>
      <c r="F25" s="57"/>
      <c r="G25" s="57"/>
      <c r="H25" s="58"/>
      <c r="I25"/>
      <c r="J25"/>
      <c r="K25"/>
      <c r="L25"/>
      <c r="M25"/>
    </row>
    <row r="26" spans="1:13">
      <c r="A26" s="55" t="s">
        <v>91</v>
      </c>
      <c r="B26" s="56"/>
      <c r="C26" s="56" t="s">
        <v>92</v>
      </c>
      <c r="D26" s="57"/>
      <c r="E26" s="57"/>
      <c r="F26" s="57"/>
      <c r="G26" s="57"/>
      <c r="H26" s="58"/>
      <c r="I26"/>
      <c r="J26"/>
      <c r="K26"/>
      <c r="L26"/>
      <c r="M26"/>
    </row>
    <row r="27" ht="17.25" spans="1:13">
      <c r="A27" s="59" t="s">
        <v>93</v>
      </c>
      <c r="B27" s="60"/>
      <c r="C27" s="60" t="s">
        <v>94</v>
      </c>
      <c r="D27" s="61"/>
      <c r="E27" s="61"/>
      <c r="F27" s="61"/>
      <c r="G27" s="61"/>
      <c r="H27" s="62"/>
      <c r="I27"/>
      <c r="J27"/>
      <c r="K27"/>
      <c r="L27"/>
      <c r="M27"/>
    </row>
    <row r="28" spans="9:13">
      <c r="I28"/>
      <c r="J28"/>
      <c r="K28"/>
      <c r="L28"/>
      <c r="M28"/>
    </row>
    <row r="29" spans="9:13">
      <c r="I29"/>
      <c r="J29"/>
      <c r="K29"/>
      <c r="L29"/>
      <c r="M29"/>
    </row>
    <row r="30" spans="1:13">
      <c r="A30" s="2" t="s">
        <v>95</v>
      </c>
      <c r="B30"/>
      <c r="I30"/>
      <c r="J30"/>
      <c r="K30"/>
      <c r="L30"/>
      <c r="M30"/>
    </row>
    <row r="31" spans="1:13">
      <c r="A31" s="2" t="s">
        <v>96</v>
      </c>
      <c r="B31"/>
      <c r="I31"/>
      <c r="J31"/>
      <c r="K31"/>
      <c r="L31"/>
      <c r="M31"/>
    </row>
    <row r="32" spans="1:13">
      <c r="A32" s="2" t="s">
        <v>97</v>
      </c>
      <c r="B32"/>
      <c r="I32"/>
      <c r="J32"/>
      <c r="K32"/>
      <c r="L32"/>
      <c r="M32"/>
    </row>
    <row r="33" spans="1:13">
      <c r="A33" s="2" t="s">
        <v>98</v>
      </c>
      <c r="B33"/>
      <c r="I33"/>
      <c r="J33"/>
      <c r="K33"/>
      <c r="L33"/>
      <c r="M33"/>
    </row>
  </sheetData>
  <mergeCells count="17">
    <mergeCell ref="B5:C5"/>
    <mergeCell ref="E5:F5"/>
    <mergeCell ref="G5:H5"/>
    <mergeCell ref="B6:C6"/>
    <mergeCell ref="E6:F6"/>
    <mergeCell ref="G6:H6"/>
    <mergeCell ref="B7:C7"/>
    <mergeCell ref="E7:F7"/>
    <mergeCell ref="G7:H7"/>
    <mergeCell ref="B8:C8"/>
    <mergeCell ref="E8:F8"/>
    <mergeCell ref="G8:H8"/>
    <mergeCell ref="E21:H21"/>
    <mergeCell ref="A22:B22"/>
    <mergeCell ref="A23:B23"/>
    <mergeCell ref="A24:B24"/>
    <mergeCell ref="A25:B25"/>
  </mergeCells>
  <pageMargins left="0.472222222222222" right="0.25" top="0.392361111111111" bottom="0.392361111111111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中文产品信息记录表</vt:lpstr>
      <vt:lpstr>英文报价单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会员返款24小时内，没回复就是在忙</cp:lastModifiedBy>
  <dcterms:created xsi:type="dcterms:W3CDTF">2020-03-12T01:49:00Z</dcterms:created>
  <dcterms:modified xsi:type="dcterms:W3CDTF">2021-04-09T04:42:49Z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5BD842D2948E4E52AAD37F75A9078082</vt:lpwstr>
  </property>
  <property fmtid="{D5CDD505-2E9C-101B-9397-08002B2CF9AE}" pid="3" name="KSOProductBuildVer">
    <vt:lpwstr>2052-11.1.0.10446</vt:lpwstr>
  </property>
  <property fmtid="{D5CDD505-2E9C-101B-9397-08002B2CF9AE}" pid="4" name="KSOTemplateUUID">
    <vt:lpwstr>v1.0_mb_9sjEW6/RfWOFFxcQp4t7rA==</vt:lpwstr>
  </property>
</Properties>
</file>